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Your cycle" sheetId="2" state="visible" r:id="rId4"/>
    <sheet name="Cash path" sheetId="3" state="visible" r:id="rId5"/>
    <sheet name="Your wire" sheetId="4" state="visible" r:id="rId6"/>
    <sheet name="Service level" sheetId="5" state="visible" r:id="rId7"/>
    <sheet name="Hold or sell" sheetId="6" state="visible" r:id="rId8"/>
    <sheet name="Two weeks late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<sst xmlns="http://schemas.openxmlformats.org/spreadsheetml/2006/main" count="186" uniqueCount="165">
  <si>
    <t xml:space="preserve">Capital &amp; Cash</t>
  </si>
  <si>
    <t xml:space="preserve">A free course from Hubricon: hubricon.com/learn/capital-and-cash</t>
  </si>
  <si>
    <t xml:space="preserve">What this file does</t>
  </si>
  <si>
    <t xml:space="preserve">Your cycle: how many days a dollar wired to your supplier is gone, and the cash that ties up.</t>
  </si>
  <si>
    <t xml:space="preserve">Cash path: your bank balance for 90 days, its low point after the wire, and the cash to hold for a bad month.</t>
  </si>
  <si>
    <t xml:space="preserve">Your wire: the reorder point, the order, and the day and size of the wire, from your own sales and lead time.</t>
  </si>
  <si>
    <t xml:space="preserve">Service level: how much stock each SKU's margin pays for, one SKU a row.</t>
  </si>
  <si>
    <t xml:space="preserve">Hold or sell: what units already on the shelf bring, kept or liquidated.</t>
  </si>
  <si>
    <t xml:space="preserve">Two weeks late: the chance of running out, and the margin lost, for each day a wire goes late.</t>
  </si>
  <si>
    <t xml:space="preserve">How to use it</t>
  </si>
  <si>
    <t xml:space="preserve">Yellow cells are yours. Everything else is a formula you can read.</t>
  </si>
  <si>
    <t xml:space="preserve">It opens on the course's examples: an invented stainless garlic press and an invented silicone spatula set. Their sales, costs and bank balance are invented; the fees are Amazon's published 2026 schedule. Type over them.</t>
  </si>
  <si>
    <t xml:space="preserve">Where the arithmetic comes from</t>
  </si>
  <si>
    <t xml:space="preserve">Hubricon's engine: models/inventory_sim.py, inventory_econ.py and cashflow.py. This file was checked against it before it was published.</t>
  </si>
  <si>
    <t xml:space="preserve">One difference, stated: the engine counts lead-time demand exactly, sale by sale; a spreadsheet uses the lognormal that carries it, which agrees within a few units on most listings.</t>
  </si>
  <si>
    <t xml:space="preserve">Your cycle: how many days a dollar wired to your supplier is gone</t>
  </si>
  <si>
    <t xml:space="preserve">Yellow cells are yours. Amazon holds a sale's money until 7 days after delivery (DD+7), settles every 14 days, and the bank takes a few days more.</t>
  </si>
  <si>
    <t xml:space="preserve">Lead time: order to sellable, days</t>
  </si>
  <si>
    <t xml:space="preserve">Units sold a day</t>
  </si>
  <si>
    <t xml:space="preserve">Units in the order</t>
  </si>
  <si>
    <t xml:space="preserve">Landed cost a unit</t>
  </si>
  <si>
    <t xml:space="preserve">Days from a sale until the platform can pay it</t>
  </si>
  <si>
    <t xml:space="preserve">Days between payouts</t>
  </si>
  <si>
    <t xml:space="preserve">Days for the transfer to reach your bank</t>
  </si>
  <si>
    <t xml:space="preserve">Share of the order paid on the day you order</t>
  </si>
  <si>
    <t xml:space="preserve">Days after the order the rest is paid</t>
  </si>
  <si>
    <t xml:space="preserve">Days the order takes to sell</t>
  </si>
  <si>
    <t xml:space="preserve">Days until the average unit sells</t>
  </si>
  <si>
    <t xml:space="preserve">Days until you are paid for it, on average</t>
  </si>
  <si>
    <t xml:space="preserve">Days of supplier credit</t>
  </si>
  <si>
    <t xml:space="preserve">Days a dollar is gone</t>
  </si>
  <si>
    <t xml:space="preserve">Cash your cycle holds</t>
  </si>
  <si>
    <t xml:space="preserve">Amazon: a sale is payable 7 days after delivery (its own example: delivered January 6, available January 14), settles every 14 days unless you request a payout, and the transfer takes up to five business days. Shopify Payments: 3 to 5 business days, on a daily, weekly or monthly schedule.</t>
  </si>
  <si>
    <t xml:space="preserve">Cash path: your bank balance for the next 90 days, and how much cash to hold</t>
  </si>
  <si>
    <t xml:space="preserve">Yellow cells are yours. The wire comes from Your wire. The bad case is simulated: press F9 (Excel) or Ctrl+Shift+F9 (LibreOffice) for new draws; the figures barely move.</t>
  </si>
  <si>
    <t xml:space="preserve">Cash in the bank today</t>
  </si>
  <si>
    <t xml:space="preserve">The bad case, simulated: one path a row</t>
  </si>
  <si>
    <t xml:space="preserve">Fixed costs a month</t>
  </si>
  <si>
    <t xml:space="preserve">Day</t>
  </si>
  <si>
    <t xml:space="preserve">Payout in</t>
  </si>
  <si>
    <t xml:space="preserve">Fixed costs</t>
  </si>
  <si>
    <t xml:space="preserve">Ads</t>
  </si>
  <si>
    <t xml:space="preserve">Wire</t>
  </si>
  <si>
    <t xml:space="preserve">Balance</t>
  </si>
  <si>
    <t xml:space="preserve">Path</t>
  </si>
  <si>
    <t xml:space="preserve">Payout 1</t>
  </si>
  <si>
    <t xml:space="preserve">Payout 2</t>
  </si>
  <si>
    <t xml:space="preserve">Payout 3</t>
  </si>
  <si>
    <t xml:space="preserve">Payout 4</t>
  </si>
  <si>
    <t xml:space="preserve">Payout 5</t>
  </si>
  <si>
    <t xml:space="preserve">Payout 6</t>
  </si>
  <si>
    <t xml:space="preserve">Before payout 1</t>
  </si>
  <si>
    <t xml:space="preserve">Before payout 2</t>
  </si>
  <si>
    <t xml:space="preserve">Before payout 3</t>
  </si>
  <si>
    <t xml:space="preserve">Before payout 4</t>
  </si>
  <si>
    <t xml:space="preserve">Before payout 5</t>
  </si>
  <si>
    <t xml:space="preserve">Before payout 6</t>
  </si>
  <si>
    <t xml:space="preserve">Day 90</t>
  </si>
  <si>
    <t xml:space="preserve">Lowest</t>
  </si>
  <si>
    <t xml:space="preserve">Ad spend a month</t>
  </si>
  <si>
    <t xml:space="preserve">Spread of units a day</t>
  </si>
  <si>
    <t xml:space="preserve">Price</t>
  </si>
  <si>
    <t xml:space="preserve">Amazon's fees as a share of revenue</t>
  </si>
  <si>
    <t xml:space="preserve">Day the wire leaves</t>
  </si>
  <si>
    <t xml:space="preserve">The wire</t>
  </si>
  <si>
    <t xml:space="preserve">Cash a day of sales brings (after fees)</t>
  </si>
  <si>
    <t xml:space="preserve">Each payout, on average</t>
  </si>
  <si>
    <t xml:space="preserve">Low point of the balance (middle case)</t>
  </si>
  <si>
    <t xml:space="preserve">Day of the low point</t>
  </si>
  <si>
    <t xml:space="preserve">Low point, 1 path in 20 is worse than</t>
  </si>
  <si>
    <t xml:space="preserve">Average of the worst 20th</t>
  </si>
  <si>
    <t xml:space="preserve">Cash to hold for this cycle (before your floor)</t>
  </si>
  <si>
    <t xml:space="preserve">Each payout carries a payout cycle's sales, made two weeks or so before it lands: the sales the platform holds today pay the first ones. Fixed costs and ads leave every day; the wire leaves on its day.</t>
  </si>
  <si>
    <t xml:space="preserve">Your wire: when to reorder, how much, and on which day the money leaves</t>
  </si>
  <si>
    <t xml:space="preserve">Yellow cells are yours. Units a day and its spread come from your own sales: the average and the standard deviation of units a day across periods.</t>
  </si>
  <si>
    <t xml:space="preserve">Units sold a day (average)</t>
  </si>
  <si>
    <t xml:space="preserve">Spread of units a day (standard deviation)</t>
  </si>
  <si>
    <t xml:space="preserve">How much the lead time varies (share)</t>
  </si>
  <si>
    <t xml:space="preserve">Service level for the reorder point</t>
  </si>
  <si>
    <t xml:space="preserve">On hand + inbound today, units</t>
  </si>
  <si>
    <t xml:space="preserve">Days the order covers after it lands</t>
  </si>
  <si>
    <t xml:space="preserve">Today's date</t>
  </si>
  <si>
    <t xml:space="preserve">Spread of the rate, on logs</t>
  </si>
  <si>
    <t xml:space="preserve">Lead-time demand: log centre</t>
  </si>
  <si>
    <t xml:space="preserve">Lead-time demand: log spread</t>
  </si>
  <si>
    <t xml:space="preserve">Average units sold over the lead time</t>
  </si>
  <si>
    <t xml:space="preserve">Reorder point (units)</t>
  </si>
  <si>
    <t xml:space="preserve">Safety stock (units)</t>
  </si>
  <si>
    <t xml:space="preserve">The textbook reorder point, for comparison</t>
  </si>
  <si>
    <t xml:space="preserve">Order (units)</t>
  </si>
  <si>
    <t xml:space="preserve">Day the wire leaves (day 1 is tomorrow)</t>
  </si>
  <si>
    <t xml:space="preserve">Date of the wire</t>
  </si>
  <si>
    <t xml:space="preserve">Then a wire every (days)</t>
  </si>
  <si>
    <t xml:space="preserve">The reorder point is the 95th percentile of units sold over the lead time, with the rate and the lead time both uncertain. Hubricon's engine also adds the day-to-day randomness of each sale and computes it exactly; on most listings the two agree within a few units.</t>
  </si>
  <si>
    <t xml:space="preserve">The textbook formula treats a slow month as noise that averages out over the lead time. It usually reads low.</t>
  </si>
  <si>
    <t xml:space="preserve">Service level: how much stock each SKU's margin pays for</t>
  </si>
  <si>
    <t xml:space="preserve">One SKU a row; yellow cells are yours. Short = the margin lost plus Amazon's low-inventory-level fee; left over = storage for the cycle, the cash tied up and a small write-off.</t>
  </si>
  <si>
    <t xml:space="preserve">This month (1–12): storage is dearer October to December</t>
  </si>
  <si>
    <t xml:space="preserve">SKU</t>
  </si>
  <si>
    <t xml:space="preserve">Referral rate</t>
  </si>
  <si>
    <t xml:space="preserve">Fulfilment fee</t>
  </si>
  <si>
    <t xml:space="preserve">Landed cost</t>
  </si>
  <si>
    <t xml:space="preserve">Cubic feet a unit</t>
  </si>
  <si>
    <t xml:space="preserve">Units a day</t>
  </si>
  <si>
    <t xml:space="preserve">Lead time, days</t>
  </si>
  <si>
    <t xml:space="preserve">Low-inventory fee if short</t>
  </si>
  <si>
    <t xml:space="preserve">Contribution a unit</t>
  </si>
  <si>
    <t xml:space="preserve">Margin a unit</t>
  </si>
  <si>
    <t xml:space="preserve">Cycle, days</t>
  </si>
  <si>
    <t xml:space="preserve">Storage for the cycle</t>
  </si>
  <si>
    <t xml:space="preserve">Cash tied up</t>
  </si>
  <si>
    <t xml:space="preserve">Write-off</t>
  </si>
  <si>
    <t xml:space="preserve">One left over costs</t>
  </si>
  <si>
    <t xml:space="preserve">One short costs</t>
  </si>
  <si>
    <t xml:space="preserve">Service level</t>
  </si>
  <si>
    <t xml:space="preserve">Order up to</t>
  </si>
  <si>
    <t xml:space="preserve">Order up to at 95%</t>
  </si>
  <si>
    <t xml:space="preserve">Garlic press</t>
  </si>
  <si>
    <t xml:space="preserve">Spatula set</t>
  </si>
  <si>
    <t xml:space="preserve">Service level = one short ÷ (one short + one left over), kept between 50% and 99.5%. Cash tied up at 12% a year; write-off 2% of landed cost a cycle; cycle = lead time + a week.</t>
  </si>
  <si>
    <t xml:space="preserve">Amazon's low-inventory-level fee (2026) depends on the size tier and the days of supply: see the course, lesson 4. Use the under-14-days rate for the cost of running short.</t>
  </si>
  <si>
    <t xml:space="preserve">Hold or sell: what units already on the shelf are worth, kept or liquidated</t>
  </si>
  <si>
    <t xml:space="preserve">The landed cost is spent either way, so it counts on neither side. Holding earns each month's sales less storage and the aged surcharge; liquidating returns a share of the price now.</t>
  </si>
  <si>
    <t xml:space="preserve">Units on hand</t>
  </si>
  <si>
    <t xml:space="preserve">Aged surcharge (a cubic foot a month)</t>
  </si>
  <si>
    <t xml:space="preserve">From day</t>
  </si>
  <si>
    <t xml:space="preserve">Rate</t>
  </si>
  <si>
    <t xml:space="preserve">Cash a unit brings when it sells (price less Amazon's fees)</t>
  </si>
  <si>
    <t xml:space="preserve">Age of the units today, days</t>
  </si>
  <si>
    <t xml:space="preserve">This month (1–12)</t>
  </si>
  <si>
    <t xml:space="preserve">Days of cover to keep</t>
  </si>
  <si>
    <t xml:space="preserve">Liquidation returns (share of price)</t>
  </si>
  <si>
    <t xml:space="preserve">Interest on cash a year</t>
  </si>
  <si>
    <t xml:space="preserve">Units of cover to keep</t>
  </si>
  <si>
    <t xml:space="preserve">Past 365 days, at least this a unit a month:</t>
  </si>
  <si>
    <t xml:space="preserve">Excess units</t>
  </si>
  <si>
    <t xml:space="preserve">Storage a cubic foot: Jan–Sep / Oct–Dec</t>
  </si>
  <si>
    <t xml:space="preserve">Hold: what the excess brings, sold over time</t>
  </si>
  <si>
    <t xml:space="preserve">Liquidate now</t>
  </si>
  <si>
    <t xml:space="preserve">The better choice</t>
  </si>
  <si>
    <t xml:space="preserve">Months until the excess is gone</t>
  </si>
  <si>
    <t xml:space="preserve">Holding everything: month by month</t>
  </si>
  <si>
    <t xml:space="preserve">Liquidating the excess, holding the cover</t>
  </si>
  <si>
    <t xml:space="preserve">Month</t>
  </si>
  <si>
    <t xml:space="preserve">Calendar month</t>
  </si>
  <si>
    <t xml:space="preserve">Age, days</t>
  </si>
  <si>
    <t xml:space="preserve">Units at the start</t>
  </si>
  <si>
    <t xml:space="preserve">Sold</t>
  </si>
  <si>
    <t xml:space="preserve">Left after</t>
  </si>
  <si>
    <t xml:space="preserve">Storage and surcharge</t>
  </si>
  <si>
    <t xml:space="preserve">Cash</t>
  </si>
  <si>
    <t xml:space="preserve">Discount</t>
  </si>
  <si>
    <t xml:space="preserve">Worth today</t>
  </si>
  <si>
    <t xml:space="preserve">Left at 24 months, liquidated then</t>
  </si>
  <si>
    <t xml:space="preserve">Hold = (everything held) − (the cover alone held): what the excess adds by staying. Discounted at the interest rate, a month at a time. Leftovers after 24 months are liquidated.</t>
  </si>
  <si>
    <t xml:space="preserve">Two weeks late: what waiting past the reorder point costs</t>
  </si>
  <si>
    <t xml:space="preserve">Linked to Your wire. The chance of running out before the order lands and the units you would be short, for each day the wire goes late.</t>
  </si>
  <si>
    <t xml:space="preserve">Margin a unit (price less fees and landed cost)</t>
  </si>
  <si>
    <t xml:space="preserve">From Your wire: units a day, reorder point, and the lead-time demand's log centre and spread</t>
  </si>
  <si>
    <t xml:space="preserve">Days late</t>
  </si>
  <si>
    <t xml:space="preserve">Position when the wire goes</t>
  </si>
  <si>
    <t xml:space="preserve">Chance of running out</t>
  </si>
  <si>
    <t xml:space="preserve">Units short, on average</t>
  </si>
  <si>
    <t xml:space="preserve">Margin lost a cycle</t>
  </si>
  <si>
    <t xml:space="preserve">Left out: the sales rank a stockout loses, and Amazon's low-inventory-level fee while cover is thin. Both make late worse.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</si>
</sst>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"/>
    <numFmt numFmtId="166" formatCode="0.00"/>
    <numFmt numFmtId="167" formatCode="\$#,##0.00"/>
    <numFmt numFmtId="168" formatCode="0%"/>
    <numFmt numFmtId="169" formatCode="0.0"/>
    <numFmt numFmtId="170" formatCode="\$#,##0"/>
    <numFmt numFmtId="171" formatCode="0.0%"/>
    <numFmt numFmtId="172" formatCode="yyyy\-mm\-dd"/>
    <numFmt numFmtId="173" formatCode="0.0000"/>
    <numFmt numFmtId="174" formatCode="0.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1"/>
      <name val="&quot;$&quot;#,##0.00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</cols>
  <sheetData>
    <row r="1" customFormat="false" ht="19.7" hidden="false" customHeight="false" outlineLevel="0" collapsed="false">
      <c r="A1" s="1" t="s">
        <v>15</v>
      </c>
    </row>
    <row r="2" customFormat="false" ht="15" hidden="false" customHeight="false" outlineLevel="0" collapsed="false">
      <c r="A2" s="4" t="s">
        <v>16</v>
      </c>
    </row>
    <row r="4" customFormat="false" ht="15" hidden="false" customHeight="false" outlineLevel="0" collapsed="false">
      <c r="A4" s="2" t="s">
        <v>17</v>
      </c>
      <c r="B4" s="5" t="n">
        <f aca="false">'Your wire'!B6</f>
        <v>75</v>
      </c>
    </row>
    <row r="5" customFormat="false" ht="15" hidden="false" customHeight="false" outlineLevel="0" collapsed="false">
      <c r="A5" s="2" t="s">
        <v>18</v>
      </c>
      <c r="B5" s="6" t="n">
        <f aca="false">'Your wire'!B4</f>
        <v>17.1809</v>
      </c>
    </row>
    <row r="6" customFormat="false" ht="15" hidden="false" customHeight="false" outlineLevel="0" collapsed="false">
      <c r="A6" s="2" t="s">
        <v>19</v>
      </c>
      <c r="B6" s="5" t="n">
        <f aca="false">'Your wire'!B21</f>
        <v>1804</v>
      </c>
    </row>
    <row r="7" customFormat="false" ht="15" hidden="false" customHeight="false" outlineLevel="0" collapsed="false">
      <c r="A7" s="2" t="s">
        <v>20</v>
      </c>
      <c r="B7" s="7" t="n">
        <f aca="false">'Your wire'!B10</f>
        <v>6.2</v>
      </c>
    </row>
    <row r="8" customFormat="false" ht="15" hidden="false" customHeight="false" outlineLevel="0" collapsed="false">
      <c r="A8" s="2" t="s">
        <v>21</v>
      </c>
      <c r="B8" s="5" t="n">
        <v>10</v>
      </c>
    </row>
    <row r="9" customFormat="false" ht="15" hidden="false" customHeight="false" outlineLevel="0" collapsed="false">
      <c r="A9" s="2" t="s">
        <v>22</v>
      </c>
      <c r="B9" s="5" t="n">
        <v>14</v>
      </c>
    </row>
    <row r="10" customFormat="false" ht="15" hidden="false" customHeight="false" outlineLevel="0" collapsed="false">
      <c r="A10" s="2" t="s">
        <v>23</v>
      </c>
      <c r="B10" s="5" t="n">
        <v>4</v>
      </c>
    </row>
    <row r="11" customFormat="false" ht="15" hidden="false" customHeight="false" outlineLevel="0" collapsed="false">
      <c r="A11" s="2" t="s">
        <v>24</v>
      </c>
      <c r="B11" s="8" t="n">
        <v>1</v>
      </c>
    </row>
    <row r="12" customFormat="false" ht="15" hidden="false" customHeight="false" outlineLevel="0" collapsed="false">
      <c r="A12" s="2" t="s">
        <v>25</v>
      </c>
      <c r="B12" s="5" t="n">
        <v>0</v>
      </c>
    </row>
    <row r="14" customFormat="false" ht="15" hidden="false" customHeight="false" outlineLevel="0" collapsed="false">
      <c r="A14" s="2" t="s">
        <v>26</v>
      </c>
      <c r="B14" s="9" t="n">
        <f aca="false">B6/B5</f>
        <v>105.000320122927</v>
      </c>
    </row>
    <row r="15" customFormat="false" ht="15" hidden="false" customHeight="false" outlineLevel="0" collapsed="false">
      <c r="A15" s="2" t="s">
        <v>27</v>
      </c>
      <c r="B15" s="9" t="n">
        <f aca="false">B4+B14/2</f>
        <v>127.500160061464</v>
      </c>
    </row>
    <row r="16" customFormat="false" ht="15" hidden="false" customHeight="false" outlineLevel="0" collapsed="false">
      <c r="A16" s="2" t="s">
        <v>28</v>
      </c>
      <c r="B16" s="9" t="n">
        <f aca="false">B8+B9/2+B10</f>
        <v>21</v>
      </c>
    </row>
    <row r="17" customFormat="false" ht="15" hidden="false" customHeight="false" outlineLevel="0" collapsed="false">
      <c r="A17" s="2" t="s">
        <v>29</v>
      </c>
      <c r="B17" s="9" t="n">
        <f aca="false">(1-B11)*B12</f>
        <v>0</v>
      </c>
    </row>
    <row r="18" customFormat="false" ht="15" hidden="false" customHeight="false" outlineLevel="0" collapsed="false">
      <c r="A18" s="10" t="s">
        <v>30</v>
      </c>
      <c r="B18" s="11" t="n">
        <f aca="false">B15+B16-B17</f>
        <v>148.500160061464</v>
      </c>
    </row>
    <row r="19" customFormat="false" ht="15" hidden="false" customHeight="false" outlineLevel="0" collapsed="false">
      <c r="A19" s="10" t="s">
        <v>31</v>
      </c>
      <c r="B19" s="12" t="n">
        <f aca="false">B5*B7*B18</f>
        <v>15818.47168</v>
      </c>
    </row>
    <row r="21" customFormat="false" ht="15" hidden="false" customHeight="false" outlineLevel="0" collapsed="false">
      <c r="A21" s="4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6"/>
  </cols>
  <sheetData>
    <row r="1" customFormat="false" ht="19.7" hidden="false" customHeight="false" outlineLevel="0" collapsed="false">
      <c r="A1" s="1" t="s">
        <v>33</v>
      </c>
    </row>
    <row r="2" customFormat="false" ht="15" hidden="false" customHeight="false" outlineLevel="0" collapsed="false">
      <c r="A2" s="4" t="s">
        <v>34</v>
      </c>
    </row>
    <row r="4" customFormat="false" ht="15" hidden="false" customHeight="false" outlineLevel="0" collapsed="false">
      <c r="A4" s="2" t="s">
        <v>35</v>
      </c>
      <c r="B4" s="13" t="n">
        <v>11000</v>
      </c>
      <c r="K4" s="3" t="s">
        <v>36</v>
      </c>
    </row>
    <row r="5" customFormat="false" ht="15" hidden="false" customHeight="false" outlineLevel="0" collapsed="false">
      <c r="A5" s="2" t="s">
        <v>37</v>
      </c>
      <c r="B5" s="13" t="n">
        <v>4000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43</v>
      </c>
      <c r="K5" s="10" t="s">
        <v>44</v>
      </c>
      <c r="L5" s="10" t="s">
        <v>45</v>
      </c>
      <c r="M5" s="10" t="s">
        <v>46</v>
      </c>
      <c r="N5" s="10" t="s">
        <v>47</v>
      </c>
      <c r="O5" s="10" t="s">
        <v>48</v>
      </c>
      <c r="P5" s="10" t="s">
        <v>49</v>
      </c>
      <c r="Q5" s="10" t="s">
        <v>50</v>
      </c>
      <c r="R5" s="10" t="s">
        <v>51</v>
      </c>
      <c r="S5" s="10" t="s">
        <v>52</v>
      </c>
      <c r="T5" s="10" t="s">
        <v>53</v>
      </c>
      <c r="U5" s="10" t="s">
        <v>54</v>
      </c>
      <c r="V5" s="10" t="s">
        <v>55</v>
      </c>
      <c r="W5" s="10" t="s">
        <v>56</v>
      </c>
      <c r="X5" s="10" t="s">
        <v>57</v>
      </c>
      <c r="AA5" s="10" t="s">
        <v>58</v>
      </c>
    </row>
    <row r="6" customFormat="false" ht="15" hidden="false" customHeight="false" outlineLevel="0" collapsed="false">
      <c r="A6" s="2" t="s">
        <v>59</v>
      </c>
      <c r="B6" s="13" t="n">
        <v>900</v>
      </c>
      <c r="D6" s="2" t="n">
        <v>1</v>
      </c>
      <c r="E6" s="14" t="n">
        <f aca="false">IF(MOD(D6,$B$13)=0,$B$16,0)</f>
        <v>0</v>
      </c>
      <c r="F6" s="14" t="n">
        <f aca="false">$B$5/30</f>
        <v>133.333333333333</v>
      </c>
      <c r="G6" s="14" t="n">
        <f aca="false">$B$6/30</f>
        <v>30</v>
      </c>
      <c r="H6" s="14" t="n">
        <f aca="false">IF(D6=$B$11,$B$12,0)</f>
        <v>0</v>
      </c>
      <c r="I6" s="14" t="n">
        <f aca="false">$B$4+E6-F6-G6-H6</f>
        <v>10836.6666666667</v>
      </c>
      <c r="K6" s="2" t="n">
        <v>1</v>
      </c>
      <c r="L6" s="14" t="n">
        <f aca="true">$B$16+NORMINV(RAND(),0,SQRT($B$13*($B$7+$B$8^2))*$B$9*(1-$B$10))</f>
        <v>3967.12228279831</v>
      </c>
      <c r="M6" s="14" t="n">
        <f aca="true">$B$16+NORMINV(RAND(),0,SQRT($B$13*($B$7+$B$8^2))*$B$9*(1-$B$10))</f>
        <v>4133.08208188088</v>
      </c>
      <c r="N6" s="14" t="n">
        <f aca="true">$B$16+NORMINV(RAND(),0,SQRT($B$13*($B$7+$B$8^2))*$B$9*(1-$B$10))</f>
        <v>3079.96342013929</v>
      </c>
      <c r="O6" s="14" t="n">
        <f aca="true">$B$16+NORMINV(RAND(),0,SQRT($B$13*($B$7+$B$8^2))*$B$9*(1-$B$10))</f>
        <v>3711.30782774403</v>
      </c>
      <c r="P6" s="14" t="n">
        <f aca="true">$B$16+NORMINV(RAND(),0,SQRT($B$13*($B$7+$B$8^2))*$B$9*(1-$B$10))</f>
        <v>3807.17173652512</v>
      </c>
      <c r="Q6" s="14" t="n">
        <f aca="true">$B$16+NORMINV(RAND(),0,SQRT($B$13*($B$7+$B$8^2))*$B$9*(1-$B$10))</f>
        <v>3729.84558281338</v>
      </c>
      <c r="R6" s="14" t="n">
        <f aca="false">$B$4-13*($B$5+$B$6)/30-IF($B$11&lt;=13,$B$12,0)+0</f>
        <v>8876.66666666667</v>
      </c>
      <c r="S6" s="14" t="n">
        <f aca="false">$B$4-27*($B$5+$B$6)/30-IF($B$11&lt;=27,$B$12,0)+L6</f>
        <v>10557.1222827983</v>
      </c>
      <c r="T6" s="14" t="n">
        <f aca="false">$B$4-41*($B$5+$B$6)/30-IF($B$11&lt;=41,$B$12,0)+L6+M6</f>
        <v>1218.73769801252</v>
      </c>
      <c r="U6" s="14" t="n">
        <f aca="false">$B$4-55*($B$5+$B$6)/30-IF($B$11&lt;=55,$B$12,0)+L6+M6+N6</f>
        <v>2012.03445148514</v>
      </c>
      <c r="V6" s="14" t="n">
        <f aca="false">$B$4-69*($B$5+$B$6)/30-IF($B$11&lt;=69,$B$12,0)+L6+M6+N6+O6</f>
        <v>3436.67561256251</v>
      </c>
      <c r="W6" s="14" t="n">
        <f aca="false">$B$4-83*($B$5+$B$6)/30-IF($B$11&lt;=83,$B$12,0)+L6+M6+N6+O6+P6</f>
        <v>4957.18068242096</v>
      </c>
      <c r="X6" s="14" t="n">
        <f aca="false">$B$4-90*($B$5+$B$6)/30-IF($B$11&lt;=90,$B$12,0)+L6+M6+N6+O6+P6+Q6</f>
        <v>7543.69293190101</v>
      </c>
      <c r="AA6" s="14" t="n">
        <f aca="false">MIN(R6:X6)</f>
        <v>1218.73769801252</v>
      </c>
    </row>
    <row r="7" customFormat="false" ht="15" hidden="false" customHeight="false" outlineLevel="0" collapsed="false">
      <c r="A7" s="2" t="s">
        <v>18</v>
      </c>
      <c r="B7" s="6" t="n">
        <f aca="false">'Your wire'!B4</f>
        <v>17.1809</v>
      </c>
      <c r="D7" s="2" t="n">
        <v>2</v>
      </c>
      <c r="E7" s="14" t="n">
        <f aca="false">IF(MOD(D7,$B$13)=0,$B$16,0)</f>
        <v>0</v>
      </c>
      <c r="F7" s="14" t="n">
        <f aca="false">$B$5/30</f>
        <v>133.333333333333</v>
      </c>
      <c r="G7" s="14" t="n">
        <f aca="false">$B$6/30</f>
        <v>30</v>
      </c>
      <c r="H7" s="14" t="n">
        <f aca="false">IF(D7=$B$11,$B$12,0)</f>
        <v>0</v>
      </c>
      <c r="I7" s="14" t="n">
        <f aca="false">I6+E7-F7-G7-H7</f>
        <v>10673.3333333333</v>
      </c>
      <c r="K7" s="2" t="n">
        <v>2</v>
      </c>
      <c r="L7" s="14" t="n">
        <f aca="true">$B$16+NORMINV(RAND(),0,SQRT($B$13*($B$7+$B$8^2))*$B$9*(1-$B$10))</f>
        <v>4752.58569952335</v>
      </c>
      <c r="M7" s="14" t="n">
        <f aca="true">$B$16+NORMINV(RAND(),0,SQRT($B$13*($B$7+$B$8^2))*$B$9*(1-$B$10))</f>
        <v>3979.31782698743</v>
      </c>
      <c r="N7" s="14" t="n">
        <f aca="true">$B$16+NORMINV(RAND(),0,SQRT($B$13*($B$7+$B$8^2))*$B$9*(1-$B$10))</f>
        <v>4344.50525694866</v>
      </c>
      <c r="O7" s="14" t="n">
        <f aca="true">$B$16+NORMINV(RAND(),0,SQRT($B$13*($B$7+$B$8^2))*$B$9*(1-$B$10))</f>
        <v>3289.11772101666</v>
      </c>
      <c r="P7" s="14" t="n">
        <f aca="true">$B$16+NORMINV(RAND(),0,SQRT($B$13*($B$7+$B$8^2))*$B$9*(1-$B$10))</f>
        <v>4993.27996687023</v>
      </c>
      <c r="Q7" s="14" t="n">
        <f aca="true">$B$16+NORMINV(RAND(),0,SQRT($B$13*($B$7+$B$8^2))*$B$9*(1-$B$10))</f>
        <v>4418.46460872284</v>
      </c>
      <c r="R7" s="14" t="n">
        <f aca="false">$B$4-13*($B$5+$B$6)/30-IF($B$11&lt;=13,$B$12,0)+0</f>
        <v>8876.66666666667</v>
      </c>
      <c r="S7" s="14" t="n">
        <f aca="false">$B$4-27*($B$5+$B$6)/30-IF($B$11&lt;=27,$B$12,0)+L7</f>
        <v>11342.5856995233</v>
      </c>
      <c r="T7" s="14" t="n">
        <f aca="false">$B$4-41*($B$5+$B$6)/30-IF($B$11&lt;=41,$B$12,0)+L7+M7</f>
        <v>1850.43685984411</v>
      </c>
      <c r="U7" s="14" t="n">
        <f aca="false">$B$4-55*($B$5+$B$6)/30-IF($B$11&lt;=55,$B$12,0)+L7+M7+N7</f>
        <v>3908.27545012611</v>
      </c>
      <c r="V7" s="14" t="n">
        <f aca="false">$B$4-69*($B$5+$B$6)/30-IF($B$11&lt;=69,$B$12,0)+L7+M7+N7+O7</f>
        <v>4910.7265044761</v>
      </c>
      <c r="W7" s="14" t="n">
        <f aca="false">$B$4-83*($B$5+$B$6)/30-IF($B$11&lt;=83,$B$12,0)+L7+M7+N7+O7+P7</f>
        <v>7617.33980467967</v>
      </c>
      <c r="X7" s="14" t="n">
        <f aca="false">$B$4-90*($B$5+$B$6)/30-IF($B$11&lt;=90,$B$12,0)+L7+M7+N7+O7+P7+Q7</f>
        <v>10892.4710800692</v>
      </c>
      <c r="AA7" s="14" t="n">
        <f aca="false">MIN(R7:X7)</f>
        <v>1850.43685984411</v>
      </c>
    </row>
    <row r="8" customFormat="false" ht="15" hidden="false" customHeight="false" outlineLevel="0" collapsed="false">
      <c r="A8" s="2" t="s">
        <v>60</v>
      </c>
      <c r="B8" s="6" t="n">
        <f aca="false">'Your wire'!B5</f>
        <v>3.1829</v>
      </c>
      <c r="D8" s="2" t="n">
        <v>3</v>
      </c>
      <c r="E8" s="14" t="n">
        <f aca="false">IF(MOD(D8,$B$13)=0,$B$16,0)</f>
        <v>0</v>
      </c>
      <c r="F8" s="14" t="n">
        <f aca="false">$B$5/30</f>
        <v>133.333333333333</v>
      </c>
      <c r="G8" s="14" t="n">
        <f aca="false">$B$6/30</f>
        <v>30</v>
      </c>
      <c r="H8" s="14" t="n">
        <f aca="false">IF(D8=$B$11,$B$12,0)</f>
        <v>0</v>
      </c>
      <c r="I8" s="14" t="n">
        <f aca="false">I7+E8-F8-G8-H8</f>
        <v>10510</v>
      </c>
      <c r="K8" s="2" t="n">
        <v>3</v>
      </c>
      <c r="L8" s="14" t="n">
        <f aca="true">$B$16+NORMINV(RAND(),0,SQRT($B$13*($B$7+$B$8^2))*$B$9*(1-$B$10))</f>
        <v>5002.55175656315</v>
      </c>
      <c r="M8" s="14" t="n">
        <f aca="true">$B$16+NORMINV(RAND(),0,SQRT($B$13*($B$7+$B$8^2))*$B$9*(1-$B$10))</f>
        <v>3957.13907205672</v>
      </c>
      <c r="N8" s="14" t="n">
        <f aca="true">$B$16+NORMINV(RAND(),0,SQRT($B$13*($B$7+$B$8^2))*$B$9*(1-$B$10))</f>
        <v>4762.47034466823</v>
      </c>
      <c r="O8" s="14" t="n">
        <f aca="true">$B$16+NORMINV(RAND(),0,SQRT($B$13*($B$7+$B$8^2))*$B$9*(1-$B$10))</f>
        <v>3402.67576920206</v>
      </c>
      <c r="P8" s="14" t="n">
        <f aca="true">$B$16+NORMINV(RAND(),0,SQRT($B$13*($B$7+$B$8^2))*$B$9*(1-$B$10))</f>
        <v>4288.24669620023</v>
      </c>
      <c r="Q8" s="14" t="n">
        <f aca="true">$B$16+NORMINV(RAND(),0,SQRT($B$13*($B$7+$B$8^2))*$B$9*(1-$B$10))</f>
        <v>4762.52013824464</v>
      </c>
      <c r="R8" s="14" t="n">
        <f aca="false">$B$4-13*($B$5+$B$6)/30-IF($B$11&lt;=13,$B$12,0)+0</f>
        <v>8876.66666666667</v>
      </c>
      <c r="S8" s="14" t="n">
        <f aca="false">$B$4-27*($B$5+$B$6)/30-IF($B$11&lt;=27,$B$12,0)+L8</f>
        <v>11592.5517565631</v>
      </c>
      <c r="T8" s="14" t="n">
        <f aca="false">$B$4-41*($B$5+$B$6)/30-IF($B$11&lt;=41,$B$12,0)+L8+M8</f>
        <v>2078.2241619532</v>
      </c>
      <c r="U8" s="14" t="n">
        <f aca="false">$B$4-55*($B$5+$B$6)/30-IF($B$11&lt;=55,$B$12,0)+L8+M8+N8</f>
        <v>4554.02783995476</v>
      </c>
      <c r="V8" s="14" t="n">
        <f aca="false">$B$4-69*($B$5+$B$6)/30-IF($B$11&lt;=69,$B$12,0)+L8+M8+N8+O8</f>
        <v>5670.03694249016</v>
      </c>
      <c r="W8" s="14" t="n">
        <f aca="false">$B$4-83*($B$5+$B$6)/30-IF($B$11&lt;=83,$B$12,0)+L8+M8+N8+O8+P8</f>
        <v>7671.61697202371</v>
      </c>
      <c r="X8" s="14" t="n">
        <f aca="false">$B$4-90*($B$5+$B$6)/30-IF($B$11&lt;=90,$B$12,0)+L8+M8+N8+O8+P8+Q8</f>
        <v>11290.803776935</v>
      </c>
      <c r="AA8" s="14" t="n">
        <f aca="false">MIN(R8:X8)</f>
        <v>2078.2241619532</v>
      </c>
    </row>
    <row r="9" customFormat="false" ht="15" hidden="false" customHeight="false" outlineLevel="0" collapsed="false">
      <c r="A9" s="2" t="s">
        <v>61</v>
      </c>
      <c r="B9" s="7" t="n">
        <v>24.99</v>
      </c>
      <c r="D9" s="2" t="n">
        <v>4</v>
      </c>
      <c r="E9" s="14" t="n">
        <f aca="false">IF(MOD(D9,$B$13)=0,$B$16,0)</f>
        <v>0</v>
      </c>
      <c r="F9" s="14" t="n">
        <f aca="false">$B$5/30</f>
        <v>133.333333333333</v>
      </c>
      <c r="G9" s="14" t="n">
        <f aca="false">$B$6/30</f>
        <v>30</v>
      </c>
      <c r="H9" s="14" t="n">
        <f aca="false">IF(D9=$B$11,$B$12,0)</f>
        <v>0</v>
      </c>
      <c r="I9" s="14" t="n">
        <f aca="false">I8+E9-F9-G9-H9</f>
        <v>10346.6666666667</v>
      </c>
      <c r="K9" s="2" t="n">
        <v>4</v>
      </c>
      <c r="L9" s="14" t="n">
        <f aca="true">$B$16+NORMINV(RAND(),0,SQRT($B$13*($B$7+$B$8^2))*$B$9*(1-$B$10))</f>
        <v>3995.91474042</v>
      </c>
      <c r="M9" s="14" t="n">
        <f aca="true">$B$16+NORMINV(RAND(),0,SQRT($B$13*($B$7+$B$8^2))*$B$9*(1-$B$10))</f>
        <v>3538.82557329008</v>
      </c>
      <c r="N9" s="14" t="n">
        <f aca="true">$B$16+NORMINV(RAND(),0,SQRT($B$13*($B$7+$B$8^2))*$B$9*(1-$B$10))</f>
        <v>3731.86830768685</v>
      </c>
      <c r="O9" s="14" t="n">
        <f aca="true">$B$16+NORMINV(RAND(),0,SQRT($B$13*($B$7+$B$8^2))*$B$9*(1-$B$10))</f>
        <v>3702.46131523868</v>
      </c>
      <c r="P9" s="14" t="n">
        <f aca="true">$B$16+NORMINV(RAND(),0,SQRT($B$13*($B$7+$B$8^2))*$B$9*(1-$B$10))</f>
        <v>3952.62866391506</v>
      </c>
      <c r="Q9" s="14" t="n">
        <f aca="true">$B$16+NORMINV(RAND(),0,SQRT($B$13*($B$7+$B$8^2))*$B$9*(1-$B$10))</f>
        <v>3889.08874214904</v>
      </c>
      <c r="R9" s="14" t="n">
        <f aca="false">$B$4-13*($B$5+$B$6)/30-IF($B$11&lt;=13,$B$12,0)+0</f>
        <v>8876.66666666667</v>
      </c>
      <c r="S9" s="14" t="n">
        <f aca="false">$B$4-27*($B$5+$B$6)/30-IF($B$11&lt;=27,$B$12,0)+L9</f>
        <v>10585.91474042</v>
      </c>
      <c r="T9" s="14" t="n">
        <f aca="false">$B$4-41*($B$5+$B$6)/30-IF($B$11&lt;=41,$B$12,0)+L9+M9</f>
        <v>653.273647043413</v>
      </c>
      <c r="U9" s="14" t="n">
        <f aca="false">$B$4-55*($B$5+$B$6)/30-IF($B$11&lt;=55,$B$12,0)+L9+M9+N9</f>
        <v>2098.4752880636</v>
      </c>
      <c r="V9" s="14" t="n">
        <f aca="false">$B$4-69*($B$5+$B$6)/30-IF($B$11&lt;=69,$B$12,0)+L9+M9+N9+O9</f>
        <v>3514.26993663561</v>
      </c>
      <c r="W9" s="14" t="n">
        <f aca="false">$B$4-83*($B$5+$B$6)/30-IF($B$11&lt;=83,$B$12,0)+L9+M9+N9+O9+P9</f>
        <v>5180.231933884</v>
      </c>
      <c r="X9" s="14" t="n">
        <f aca="false">$B$4-90*($B$5+$B$6)/30-IF($B$11&lt;=90,$B$12,0)+L9+M9+N9+O9+P9+Q9</f>
        <v>7925.98734269971</v>
      </c>
      <c r="AA9" s="14" t="n">
        <f aca="false">MIN(R9:X9)</f>
        <v>653.273647043413</v>
      </c>
    </row>
    <row r="10" customFormat="false" ht="15" hidden="false" customHeight="false" outlineLevel="0" collapsed="false">
      <c r="A10" s="2" t="s">
        <v>62</v>
      </c>
      <c r="B10" s="15" t="n">
        <v>0.3239</v>
      </c>
      <c r="D10" s="2" t="n">
        <v>5</v>
      </c>
      <c r="E10" s="14" t="n">
        <f aca="false">IF(MOD(D10,$B$13)=0,$B$16,0)</f>
        <v>0</v>
      </c>
      <c r="F10" s="14" t="n">
        <f aca="false">$B$5/30</f>
        <v>133.333333333333</v>
      </c>
      <c r="G10" s="14" t="n">
        <f aca="false">$B$6/30</f>
        <v>30</v>
      </c>
      <c r="H10" s="14" t="n">
        <f aca="false">IF(D10=$B$11,$B$12,0)</f>
        <v>0</v>
      </c>
      <c r="I10" s="14" t="n">
        <f aca="false">I9+E10-F10-G10-H10</f>
        <v>10183.3333333333</v>
      </c>
      <c r="K10" s="2" t="n">
        <v>5</v>
      </c>
      <c r="L10" s="14" t="n">
        <f aca="true">$B$16+NORMINV(RAND(),0,SQRT($B$13*($B$7+$B$8^2))*$B$9*(1-$B$10))</f>
        <v>4044.95363736123</v>
      </c>
      <c r="M10" s="14" t="n">
        <f aca="true">$B$16+NORMINV(RAND(),0,SQRT($B$13*($B$7+$B$8^2))*$B$9*(1-$B$10))</f>
        <v>3762.63635886756</v>
      </c>
      <c r="N10" s="14" t="n">
        <f aca="true">$B$16+NORMINV(RAND(),0,SQRT($B$13*($B$7+$B$8^2))*$B$9*(1-$B$10))</f>
        <v>3958.0434262428</v>
      </c>
      <c r="O10" s="14" t="n">
        <f aca="true">$B$16+NORMINV(RAND(),0,SQRT($B$13*($B$7+$B$8^2))*$B$9*(1-$B$10))</f>
        <v>4192.26781246966</v>
      </c>
      <c r="P10" s="14" t="n">
        <f aca="true">$B$16+NORMINV(RAND(),0,SQRT($B$13*($B$7+$B$8^2))*$B$9*(1-$B$10))</f>
        <v>4276.0432668817</v>
      </c>
      <c r="Q10" s="14" t="n">
        <f aca="true">$B$16+NORMINV(RAND(),0,SQRT($B$13*($B$7+$B$8^2))*$B$9*(1-$B$10))</f>
        <v>4618.24133509225</v>
      </c>
      <c r="R10" s="14" t="n">
        <f aca="false">$B$4-13*($B$5+$B$6)/30-IF($B$11&lt;=13,$B$12,0)+0</f>
        <v>8876.66666666667</v>
      </c>
      <c r="S10" s="14" t="n">
        <f aca="false">$B$4-27*($B$5+$B$6)/30-IF($B$11&lt;=27,$B$12,0)+L10</f>
        <v>10634.9536373612</v>
      </c>
      <c r="T10" s="14" t="n">
        <f aca="false">$B$4-41*($B$5+$B$6)/30-IF($B$11&lt;=41,$B$12,0)+L10+M10</f>
        <v>926.123329562121</v>
      </c>
      <c r="U10" s="14" t="n">
        <f aca="false">$B$4-55*($B$5+$B$6)/30-IF($B$11&lt;=55,$B$12,0)+L10+M10+N10</f>
        <v>2597.50008913825</v>
      </c>
      <c r="V10" s="14" t="n">
        <f aca="false">$B$4-69*($B$5+$B$6)/30-IF($B$11&lt;=69,$B$12,0)+L10+M10+N10+O10</f>
        <v>4503.10123494124</v>
      </c>
      <c r="W10" s="14" t="n">
        <f aca="false">$B$4-83*($B$5+$B$6)/30-IF($B$11&lt;=83,$B$12,0)+L10+M10+N10+O10+P10</f>
        <v>6492.47783515627</v>
      </c>
      <c r="X10" s="14" t="n">
        <f aca="false">$B$4-90*($B$5+$B$6)/30-IF($B$11&lt;=90,$B$12,0)+L10+M10+N10+O10+P10+Q10</f>
        <v>9967.38583691519</v>
      </c>
      <c r="AA10" s="14" t="n">
        <f aca="false">MIN(R10:X10)</f>
        <v>926.123329562121</v>
      </c>
    </row>
    <row r="11" customFormat="false" ht="15" hidden="false" customHeight="false" outlineLevel="0" collapsed="false">
      <c r="A11" s="2" t="s">
        <v>63</v>
      </c>
      <c r="B11" s="5" t="n">
        <f aca="false">'Your wire'!B23</f>
        <v>31</v>
      </c>
      <c r="D11" s="2" t="n">
        <v>6</v>
      </c>
      <c r="E11" s="14" t="n">
        <f aca="false">IF(MOD(D11,$B$13)=0,$B$16,0)</f>
        <v>0</v>
      </c>
      <c r="F11" s="14" t="n">
        <f aca="false">$B$5/30</f>
        <v>133.333333333333</v>
      </c>
      <c r="G11" s="14" t="n">
        <f aca="false">$B$6/30</f>
        <v>30</v>
      </c>
      <c r="H11" s="14" t="n">
        <f aca="false">IF(D11=$B$11,$B$12,0)</f>
        <v>0</v>
      </c>
      <c r="I11" s="14" t="n">
        <f aca="false">I10+E11-F11-G11-H11</f>
        <v>10020</v>
      </c>
      <c r="K11" s="2" t="n">
        <v>6</v>
      </c>
      <c r="L11" s="14" t="n">
        <f aca="true">$B$16+NORMINV(RAND(),0,SQRT($B$13*($B$7+$B$8^2))*$B$9*(1-$B$10))</f>
        <v>3898.3216736245</v>
      </c>
      <c r="M11" s="14" t="n">
        <f aca="true">$B$16+NORMINV(RAND(),0,SQRT($B$13*($B$7+$B$8^2))*$B$9*(1-$B$10))</f>
        <v>3963.57830491232</v>
      </c>
      <c r="N11" s="14" t="n">
        <f aca="true">$B$16+NORMINV(RAND(),0,SQRT($B$13*($B$7+$B$8^2))*$B$9*(1-$B$10))</f>
        <v>3652.86615505046</v>
      </c>
      <c r="O11" s="14" t="n">
        <f aca="true">$B$16+NORMINV(RAND(),0,SQRT($B$13*($B$7+$B$8^2))*$B$9*(1-$B$10))</f>
        <v>3845.64096021389</v>
      </c>
      <c r="P11" s="14" t="n">
        <f aca="true">$B$16+NORMINV(RAND(),0,SQRT($B$13*($B$7+$B$8^2))*$B$9*(1-$B$10))</f>
        <v>3998.26985255661</v>
      </c>
      <c r="Q11" s="14" t="n">
        <f aca="true">$B$16+NORMINV(RAND(),0,SQRT($B$13*($B$7+$B$8^2))*$B$9*(1-$B$10))</f>
        <v>3806.89649018447</v>
      </c>
      <c r="R11" s="14" t="n">
        <f aca="false">$B$4-13*($B$5+$B$6)/30-IF($B$11&lt;=13,$B$12,0)+0</f>
        <v>8876.66666666667</v>
      </c>
      <c r="S11" s="14" t="n">
        <f aca="false">$B$4-27*($B$5+$B$6)/30-IF($B$11&lt;=27,$B$12,0)+L11</f>
        <v>10488.3216736245</v>
      </c>
      <c r="T11" s="14" t="n">
        <f aca="false">$B$4-41*($B$5+$B$6)/30-IF($B$11&lt;=41,$B$12,0)+L11+M11</f>
        <v>980.433311870153</v>
      </c>
      <c r="U11" s="14" t="n">
        <f aca="false">$B$4-55*($B$5+$B$6)/30-IF($B$11&lt;=55,$B$12,0)+L11+M11+N11</f>
        <v>2346.63280025395</v>
      </c>
      <c r="V11" s="14" t="n">
        <f aca="false">$B$4-69*($B$5+$B$6)/30-IF($B$11&lt;=69,$B$12,0)+L11+M11+N11+O11</f>
        <v>3905.60709380117</v>
      </c>
      <c r="W11" s="14" t="n">
        <f aca="false">$B$4-83*($B$5+$B$6)/30-IF($B$11&lt;=83,$B$12,0)+L11+M11+N11+O11+P11</f>
        <v>5617.21027969111</v>
      </c>
      <c r="X11" s="14" t="n">
        <f aca="false">$B$4-90*($B$5+$B$6)/30-IF($B$11&lt;=90,$B$12,0)+L11+M11+N11+O11+P11+Q11</f>
        <v>8280.77343654226</v>
      </c>
      <c r="AA11" s="14" t="n">
        <f aca="false">MIN(R11:X11)</f>
        <v>980.433311870153</v>
      </c>
    </row>
    <row r="12" customFormat="false" ht="15" hidden="false" customHeight="false" outlineLevel="0" collapsed="false">
      <c r="A12" s="2" t="s">
        <v>64</v>
      </c>
      <c r="B12" s="13" t="n">
        <f aca="false">'Your wire'!B22</f>
        <v>11184.8</v>
      </c>
      <c r="D12" s="2" t="n">
        <v>7</v>
      </c>
      <c r="E12" s="14" t="n">
        <f aca="false">IF(MOD(D12,$B$13)=0,$B$16,0)</f>
        <v>0</v>
      </c>
      <c r="F12" s="14" t="n">
        <f aca="false">$B$5/30</f>
        <v>133.333333333333</v>
      </c>
      <c r="G12" s="14" t="n">
        <f aca="false">$B$6/30</f>
        <v>30</v>
      </c>
      <c r="H12" s="14" t="n">
        <f aca="false">IF(D12=$B$11,$B$12,0)</f>
        <v>0</v>
      </c>
      <c r="I12" s="14" t="n">
        <f aca="false">I11+E12-F12-G12-H12</f>
        <v>9856.66666666666</v>
      </c>
      <c r="K12" s="2" t="n">
        <v>7</v>
      </c>
      <c r="L12" s="14" t="n">
        <f aca="true">$B$16+NORMINV(RAND(),0,SQRT($B$13*($B$7+$B$8^2))*$B$9*(1-$B$10))</f>
        <v>3964.78890857005</v>
      </c>
      <c r="M12" s="14" t="n">
        <f aca="true">$B$16+NORMINV(RAND(),0,SQRT($B$13*($B$7+$B$8^2))*$B$9*(1-$B$10))</f>
        <v>4193.37653451725</v>
      </c>
      <c r="N12" s="14" t="n">
        <f aca="true">$B$16+NORMINV(RAND(),0,SQRT($B$13*($B$7+$B$8^2))*$B$9*(1-$B$10))</f>
        <v>3822.53849704514</v>
      </c>
      <c r="O12" s="14" t="n">
        <f aca="true">$B$16+NORMINV(RAND(),0,SQRT($B$13*($B$7+$B$8^2))*$B$9*(1-$B$10))</f>
        <v>4043.27523379525</v>
      </c>
      <c r="P12" s="14" t="n">
        <f aca="true">$B$16+NORMINV(RAND(),0,SQRT($B$13*($B$7+$B$8^2))*$B$9*(1-$B$10))</f>
        <v>3683.9684531575</v>
      </c>
      <c r="Q12" s="14" t="n">
        <f aca="true">$B$16+NORMINV(RAND(),0,SQRT($B$13*($B$7+$B$8^2))*$B$9*(1-$B$10))</f>
        <v>4941.74201624383</v>
      </c>
      <c r="R12" s="14" t="n">
        <f aca="false">$B$4-13*($B$5+$B$6)/30-IF($B$11&lt;=13,$B$12,0)+0</f>
        <v>8876.66666666667</v>
      </c>
      <c r="S12" s="14" t="n">
        <f aca="false">$B$4-27*($B$5+$B$6)/30-IF($B$11&lt;=27,$B$12,0)+L12</f>
        <v>10554.78890857</v>
      </c>
      <c r="T12" s="14" t="n">
        <f aca="false">$B$4-41*($B$5+$B$6)/30-IF($B$11&lt;=41,$B$12,0)+L12+M12</f>
        <v>1276.69877642063</v>
      </c>
      <c r="U12" s="14" t="n">
        <f aca="false">$B$4-55*($B$5+$B$6)/30-IF($B$11&lt;=55,$B$12,0)+L12+M12+N12</f>
        <v>2812.5706067991</v>
      </c>
      <c r="V12" s="14" t="n">
        <f aca="false">$B$4-69*($B$5+$B$6)/30-IF($B$11&lt;=69,$B$12,0)+L12+M12+N12+O12</f>
        <v>4569.17917392769</v>
      </c>
      <c r="W12" s="14" t="n">
        <f aca="false">$B$4-83*($B$5+$B$6)/30-IF($B$11&lt;=83,$B$12,0)+L12+M12+N12+O12+P12</f>
        <v>5966.48096041852</v>
      </c>
      <c r="X12" s="14" t="n">
        <f aca="false">$B$4-90*($B$5+$B$6)/30-IF($B$11&lt;=90,$B$12,0)+L12+M12+N12+O12+P12+Q12</f>
        <v>9764.88964332901</v>
      </c>
      <c r="AA12" s="14" t="n">
        <f aca="false">MIN(R12:X12)</f>
        <v>1276.69877642063</v>
      </c>
    </row>
    <row r="13" customFormat="false" ht="15" hidden="false" customHeight="false" outlineLevel="0" collapsed="false">
      <c r="A13" s="2" t="s">
        <v>22</v>
      </c>
      <c r="B13" s="5" t="n">
        <v>14</v>
      </c>
      <c r="D13" s="2" t="n">
        <v>8</v>
      </c>
      <c r="E13" s="14" t="n">
        <f aca="false">IF(MOD(D13,$B$13)=0,$B$16,0)</f>
        <v>0</v>
      </c>
      <c r="F13" s="14" t="n">
        <f aca="false">$B$5/30</f>
        <v>133.333333333333</v>
      </c>
      <c r="G13" s="14" t="n">
        <f aca="false">$B$6/30</f>
        <v>30</v>
      </c>
      <c r="H13" s="14" t="n">
        <f aca="false">IF(D13=$B$11,$B$12,0)</f>
        <v>0</v>
      </c>
      <c r="I13" s="14" t="n">
        <f aca="false">I12+E13-F13-G13-H13</f>
        <v>9693.33333333333</v>
      </c>
      <c r="K13" s="2" t="n">
        <v>8</v>
      </c>
      <c r="L13" s="14" t="n">
        <f aca="true">$B$16+NORMINV(RAND(),0,SQRT($B$13*($B$7+$B$8^2))*$B$9*(1-$B$10))</f>
        <v>3731.82780367255</v>
      </c>
      <c r="M13" s="14" t="n">
        <f aca="true">$B$16+NORMINV(RAND(),0,SQRT($B$13*($B$7+$B$8^2))*$B$9*(1-$B$10))</f>
        <v>4074.09108357487</v>
      </c>
      <c r="N13" s="14" t="n">
        <f aca="true">$B$16+NORMINV(RAND(),0,SQRT($B$13*($B$7+$B$8^2))*$B$9*(1-$B$10))</f>
        <v>4187.77213111327</v>
      </c>
      <c r="O13" s="14" t="n">
        <f aca="true">$B$16+NORMINV(RAND(),0,SQRT($B$13*($B$7+$B$8^2))*$B$9*(1-$B$10))</f>
        <v>4120.170932797</v>
      </c>
      <c r="P13" s="14" t="n">
        <f aca="true">$B$16+NORMINV(RAND(),0,SQRT($B$13*($B$7+$B$8^2))*$B$9*(1-$B$10))</f>
        <v>3278.80416100964</v>
      </c>
      <c r="Q13" s="14" t="n">
        <f aca="true">$B$16+NORMINV(RAND(),0,SQRT($B$13*($B$7+$B$8^2))*$B$9*(1-$B$10))</f>
        <v>4223.18232355931</v>
      </c>
      <c r="R13" s="14" t="n">
        <f aca="false">$B$4-13*($B$5+$B$6)/30-IF($B$11&lt;=13,$B$12,0)+0</f>
        <v>8876.66666666667</v>
      </c>
      <c r="S13" s="14" t="n">
        <f aca="false">$B$4-27*($B$5+$B$6)/30-IF($B$11&lt;=27,$B$12,0)+L13</f>
        <v>10321.8278036725</v>
      </c>
      <c r="T13" s="14" t="n">
        <f aca="false">$B$4-41*($B$5+$B$6)/30-IF($B$11&lt;=41,$B$12,0)+L13+M13</f>
        <v>924.452220580744</v>
      </c>
      <c r="U13" s="14" t="n">
        <f aca="false">$B$4-55*($B$5+$B$6)/30-IF($B$11&lt;=55,$B$12,0)+L13+M13+N13</f>
        <v>2825.55768502735</v>
      </c>
      <c r="V13" s="14" t="n">
        <f aca="false">$B$4-69*($B$5+$B$6)/30-IF($B$11&lt;=69,$B$12,0)+L13+M13+N13+O13</f>
        <v>4659.06195115768</v>
      </c>
      <c r="W13" s="14" t="n">
        <f aca="false">$B$4-83*($B$5+$B$6)/30-IF($B$11&lt;=83,$B$12,0)+L13+M13+N13+O13+P13</f>
        <v>5651.19944550065</v>
      </c>
      <c r="X13" s="14" t="n">
        <f aca="false">$B$4-90*($B$5+$B$6)/30-IF($B$11&lt;=90,$B$12,0)+L13+M13+N13+O13+P13+Q13</f>
        <v>8731.04843572663</v>
      </c>
      <c r="AA13" s="14" t="n">
        <f aca="false">MIN(R13:X13)</f>
        <v>924.452220580744</v>
      </c>
    </row>
    <row r="14" customFormat="false" ht="15" hidden="false" customHeight="false" outlineLevel="0" collapsed="false">
      <c r="D14" s="2" t="n">
        <v>9</v>
      </c>
      <c r="E14" s="14" t="n">
        <f aca="false">IF(MOD(D14,$B$13)=0,$B$16,0)</f>
        <v>0</v>
      </c>
      <c r="F14" s="14" t="n">
        <f aca="false">$B$5/30</f>
        <v>133.333333333333</v>
      </c>
      <c r="G14" s="14" t="n">
        <f aca="false">$B$6/30</f>
        <v>30</v>
      </c>
      <c r="H14" s="14" t="n">
        <f aca="false">IF(D14=$B$11,$B$12,0)</f>
        <v>0</v>
      </c>
      <c r="I14" s="14" t="n">
        <f aca="false">I13+E14-F14-G14-H14</f>
        <v>9530</v>
      </c>
      <c r="K14" s="2" t="n">
        <v>9</v>
      </c>
      <c r="L14" s="14" t="n">
        <f aca="true">$B$16+NORMINV(RAND(),0,SQRT($B$13*($B$7+$B$8^2))*$B$9*(1-$B$10))</f>
        <v>4661.08284354904</v>
      </c>
      <c r="M14" s="14" t="n">
        <f aca="true">$B$16+NORMINV(RAND(),0,SQRT($B$13*($B$7+$B$8^2))*$B$9*(1-$B$10))</f>
        <v>4128.84550951732</v>
      </c>
      <c r="N14" s="14" t="n">
        <f aca="true">$B$16+NORMINV(RAND(),0,SQRT($B$13*($B$7+$B$8^2))*$B$9*(1-$B$10))</f>
        <v>4107.41482388692</v>
      </c>
      <c r="O14" s="14" t="n">
        <f aca="true">$B$16+NORMINV(RAND(),0,SQRT($B$13*($B$7+$B$8^2))*$B$9*(1-$B$10))</f>
        <v>3754.20722733244</v>
      </c>
      <c r="P14" s="14" t="n">
        <f aca="true">$B$16+NORMINV(RAND(),0,SQRT($B$13*($B$7+$B$8^2))*$B$9*(1-$B$10))</f>
        <v>3698.32986442496</v>
      </c>
      <c r="Q14" s="14" t="n">
        <f aca="true">$B$16+NORMINV(RAND(),0,SQRT($B$13*($B$7+$B$8^2))*$B$9*(1-$B$10))</f>
        <v>3766.36872461056</v>
      </c>
      <c r="R14" s="14" t="n">
        <f aca="false">$B$4-13*($B$5+$B$6)/30-IF($B$11&lt;=13,$B$12,0)+0</f>
        <v>8876.66666666667</v>
      </c>
      <c r="S14" s="14" t="n">
        <f aca="false">$B$4-27*($B$5+$B$6)/30-IF($B$11&lt;=27,$B$12,0)+L14</f>
        <v>11251.082843549</v>
      </c>
      <c r="T14" s="14" t="n">
        <f aca="false">$B$4-41*($B$5+$B$6)/30-IF($B$11&lt;=41,$B$12,0)+L14+M14</f>
        <v>1908.46168639969</v>
      </c>
      <c r="U14" s="14" t="n">
        <f aca="false">$B$4-55*($B$5+$B$6)/30-IF($B$11&lt;=55,$B$12,0)+L14+M14+N14</f>
        <v>3729.20984361993</v>
      </c>
      <c r="V14" s="14" t="n">
        <f aca="false">$B$4-69*($B$5+$B$6)/30-IF($B$11&lt;=69,$B$12,0)+L14+M14+N14+O14</f>
        <v>5196.75040428571</v>
      </c>
      <c r="W14" s="14" t="n">
        <f aca="false">$B$4-83*($B$5+$B$6)/30-IF($B$11&lt;=83,$B$12,0)+L14+M14+N14+O14+P14</f>
        <v>6608.41360204401</v>
      </c>
      <c r="X14" s="14" t="n">
        <f aca="false">$B$4-90*($B$5+$B$6)/30-IF($B$11&lt;=90,$B$12,0)+L14+M14+N14+O14+P14+Q14</f>
        <v>9231.44899332123</v>
      </c>
      <c r="AA14" s="14" t="n">
        <f aca="false">MIN(R14:X14)</f>
        <v>1908.46168639969</v>
      </c>
    </row>
    <row r="15" customFormat="false" ht="15" hidden="false" customHeight="false" outlineLevel="0" collapsed="false">
      <c r="A15" s="2" t="s">
        <v>65</v>
      </c>
      <c r="B15" s="16" t="n">
        <f aca="false">B7*B9*(1-B10)</f>
        <v>290.2840021851</v>
      </c>
      <c r="D15" s="2" t="n">
        <v>10</v>
      </c>
      <c r="E15" s="14" t="n">
        <f aca="false">IF(MOD(D15,$B$13)=0,$B$16,0)</f>
        <v>0</v>
      </c>
      <c r="F15" s="14" t="n">
        <f aca="false">$B$5/30</f>
        <v>133.333333333333</v>
      </c>
      <c r="G15" s="14" t="n">
        <f aca="false">$B$6/30</f>
        <v>30</v>
      </c>
      <c r="H15" s="14" t="n">
        <f aca="false">IF(D15=$B$11,$B$12,0)</f>
        <v>0</v>
      </c>
      <c r="I15" s="14" t="n">
        <f aca="false">I14+E15-F15-G15-H15</f>
        <v>9366.66666666666</v>
      </c>
      <c r="K15" s="2" t="n">
        <v>10</v>
      </c>
      <c r="L15" s="14" t="n">
        <f aca="true">$B$16+NORMINV(RAND(),0,SQRT($B$13*($B$7+$B$8^2))*$B$9*(1-$B$10))</f>
        <v>3659.56321870539</v>
      </c>
      <c r="M15" s="14" t="n">
        <f aca="true">$B$16+NORMINV(RAND(),0,SQRT($B$13*($B$7+$B$8^2))*$B$9*(1-$B$10))</f>
        <v>3787.90082291207</v>
      </c>
      <c r="N15" s="14" t="n">
        <f aca="true">$B$16+NORMINV(RAND(),0,SQRT($B$13*($B$7+$B$8^2))*$B$9*(1-$B$10))</f>
        <v>4244.97736173139</v>
      </c>
      <c r="O15" s="14" t="n">
        <f aca="true">$B$16+NORMINV(RAND(),0,SQRT($B$13*($B$7+$B$8^2))*$B$9*(1-$B$10))</f>
        <v>3587.70304567476</v>
      </c>
      <c r="P15" s="14" t="n">
        <f aca="true">$B$16+NORMINV(RAND(),0,SQRT($B$13*($B$7+$B$8^2))*$B$9*(1-$B$10))</f>
        <v>3605.74806690464</v>
      </c>
      <c r="Q15" s="14" t="n">
        <f aca="true">$B$16+NORMINV(RAND(),0,SQRT($B$13*($B$7+$B$8^2))*$B$9*(1-$B$10))</f>
        <v>3948.90753380621</v>
      </c>
      <c r="R15" s="14" t="n">
        <f aca="false">$B$4-13*($B$5+$B$6)/30-IF($B$11&lt;=13,$B$12,0)+0</f>
        <v>8876.66666666667</v>
      </c>
      <c r="S15" s="14" t="n">
        <f aca="false">$B$4-27*($B$5+$B$6)/30-IF($B$11&lt;=27,$B$12,0)+L15</f>
        <v>10249.5632187054</v>
      </c>
      <c r="T15" s="14" t="n">
        <f aca="false">$B$4-41*($B$5+$B$6)/30-IF($B$11&lt;=41,$B$12,0)+L15+M15</f>
        <v>565.997374950792</v>
      </c>
      <c r="U15" s="14" t="n">
        <f aca="false">$B$4-55*($B$5+$B$6)/30-IF($B$11&lt;=55,$B$12,0)+L15+M15+N15</f>
        <v>2524.30807001551</v>
      </c>
      <c r="V15" s="14" t="n">
        <f aca="false">$B$4-69*($B$5+$B$6)/30-IF($B$11&lt;=69,$B$12,0)+L15+M15+N15+O15</f>
        <v>3825.3444490236</v>
      </c>
      <c r="W15" s="14" t="n">
        <f aca="false">$B$4-83*($B$5+$B$6)/30-IF($B$11&lt;=83,$B$12,0)+L15+M15+N15+O15+P15</f>
        <v>5144.42584926158</v>
      </c>
      <c r="X15" s="14" t="n">
        <f aca="false">$B$4-90*($B$5+$B$6)/30-IF($B$11&lt;=90,$B$12,0)+L15+M15+N15+O15+P15+Q15</f>
        <v>7950.00004973445</v>
      </c>
      <c r="AA15" s="14" t="n">
        <f aca="false">MIN(R15:X15)</f>
        <v>565.997374950792</v>
      </c>
    </row>
    <row r="16" customFormat="false" ht="15" hidden="false" customHeight="false" outlineLevel="0" collapsed="false">
      <c r="A16" s="2" t="s">
        <v>66</v>
      </c>
      <c r="B16" s="14" t="n">
        <f aca="false">B13*B15</f>
        <v>4063.9760305914</v>
      </c>
      <c r="D16" s="2" t="n">
        <v>11</v>
      </c>
      <c r="E16" s="14" t="n">
        <f aca="false">IF(MOD(D16,$B$13)=0,$B$16,0)</f>
        <v>0</v>
      </c>
      <c r="F16" s="14" t="n">
        <f aca="false">$B$5/30</f>
        <v>133.333333333333</v>
      </c>
      <c r="G16" s="14" t="n">
        <f aca="false">$B$6/30</f>
        <v>30</v>
      </c>
      <c r="H16" s="14" t="n">
        <f aca="false">IF(D16=$B$11,$B$12,0)</f>
        <v>0</v>
      </c>
      <c r="I16" s="14" t="n">
        <f aca="false">I15+E16-F16-G16-H16</f>
        <v>9203.33333333333</v>
      </c>
      <c r="K16" s="2" t="n">
        <v>11</v>
      </c>
      <c r="L16" s="14" t="n">
        <f aca="true">$B$16+NORMINV(RAND(),0,SQRT($B$13*($B$7+$B$8^2))*$B$9*(1-$B$10))</f>
        <v>3881.74361582907</v>
      </c>
      <c r="M16" s="14" t="n">
        <f aca="true">$B$16+NORMINV(RAND(),0,SQRT($B$13*($B$7+$B$8^2))*$B$9*(1-$B$10))</f>
        <v>3621.56699305059</v>
      </c>
      <c r="N16" s="14" t="n">
        <f aca="true">$B$16+NORMINV(RAND(),0,SQRT($B$13*($B$7+$B$8^2))*$B$9*(1-$B$10))</f>
        <v>3897.60869801603</v>
      </c>
      <c r="O16" s="14" t="n">
        <f aca="true">$B$16+NORMINV(RAND(),0,SQRT($B$13*($B$7+$B$8^2))*$B$9*(1-$B$10))</f>
        <v>3868.00005786933</v>
      </c>
      <c r="P16" s="14" t="n">
        <f aca="true">$B$16+NORMINV(RAND(),0,SQRT($B$13*($B$7+$B$8^2))*$B$9*(1-$B$10))</f>
        <v>3914.05997808405</v>
      </c>
      <c r="Q16" s="14" t="n">
        <f aca="true">$B$16+NORMINV(RAND(),0,SQRT($B$13*($B$7+$B$8^2))*$B$9*(1-$B$10))</f>
        <v>4471.11253129806</v>
      </c>
      <c r="R16" s="14" t="n">
        <f aca="false">$B$4-13*($B$5+$B$6)/30-IF($B$11&lt;=13,$B$12,0)+0</f>
        <v>8876.66666666667</v>
      </c>
      <c r="S16" s="14" t="n">
        <f aca="false">$B$4-27*($B$5+$B$6)/30-IF($B$11&lt;=27,$B$12,0)+L16</f>
        <v>10471.7436158291</v>
      </c>
      <c r="T16" s="14" t="n">
        <f aca="false">$B$4-41*($B$5+$B$6)/30-IF($B$11&lt;=41,$B$12,0)+L16+M16</f>
        <v>621.843942212992</v>
      </c>
      <c r="U16" s="14" t="n">
        <f aca="false">$B$4-55*($B$5+$B$6)/30-IF($B$11&lt;=55,$B$12,0)+L16+M16+N16</f>
        <v>2232.78597356236</v>
      </c>
      <c r="V16" s="14" t="n">
        <f aca="false">$B$4-69*($B$5+$B$6)/30-IF($B$11&lt;=69,$B$12,0)+L16+M16+N16+O16</f>
        <v>3814.11936476502</v>
      </c>
      <c r="W16" s="14" t="n">
        <f aca="false">$B$4-83*($B$5+$B$6)/30-IF($B$11&lt;=83,$B$12,0)+L16+M16+N16+O16+P16</f>
        <v>5441.51267618241</v>
      </c>
      <c r="X16" s="14" t="n">
        <f aca="false">$B$4-90*($B$5+$B$6)/30-IF($B$11&lt;=90,$B$12,0)+L16+M16+N16+O16+P16+Q16</f>
        <v>8769.29187414714</v>
      </c>
      <c r="AA16" s="14" t="n">
        <f aca="false">MIN(R16:X16)</f>
        <v>621.843942212992</v>
      </c>
    </row>
    <row r="17" customFormat="false" ht="15" hidden="false" customHeight="false" outlineLevel="0" collapsed="false">
      <c r="A17" s="10" t="s">
        <v>67</v>
      </c>
      <c r="B17" s="12" t="n">
        <f aca="false">MIN(I6:I95)</f>
        <v>1246.48539451611</v>
      </c>
      <c r="D17" s="2" t="n">
        <v>12</v>
      </c>
      <c r="E17" s="14" t="n">
        <f aca="false">IF(MOD(D17,$B$13)=0,$B$16,0)</f>
        <v>0</v>
      </c>
      <c r="F17" s="14" t="n">
        <f aca="false">$B$5/30</f>
        <v>133.333333333333</v>
      </c>
      <c r="G17" s="14" t="n">
        <f aca="false">$B$6/30</f>
        <v>30</v>
      </c>
      <c r="H17" s="14" t="n">
        <f aca="false">IF(D17=$B$11,$B$12,0)</f>
        <v>0</v>
      </c>
      <c r="I17" s="14" t="n">
        <f aca="false">I16+E17-F17-G17-H17</f>
        <v>9039.99999999999</v>
      </c>
      <c r="K17" s="2" t="n">
        <v>12</v>
      </c>
      <c r="L17" s="14" t="n">
        <f aca="true">$B$16+NORMINV(RAND(),0,SQRT($B$13*($B$7+$B$8^2))*$B$9*(1-$B$10))</f>
        <v>3854.70621041317</v>
      </c>
      <c r="M17" s="14" t="n">
        <f aca="true">$B$16+NORMINV(RAND(),0,SQRT($B$13*($B$7+$B$8^2))*$B$9*(1-$B$10))</f>
        <v>4384.39538306989</v>
      </c>
      <c r="N17" s="14" t="n">
        <f aca="true">$B$16+NORMINV(RAND(),0,SQRT($B$13*($B$7+$B$8^2))*$B$9*(1-$B$10))</f>
        <v>4130.73991076551</v>
      </c>
      <c r="O17" s="14" t="n">
        <f aca="true">$B$16+NORMINV(RAND(),0,SQRT($B$13*($B$7+$B$8^2))*$B$9*(1-$B$10))</f>
        <v>4081.91877494522</v>
      </c>
      <c r="P17" s="14" t="n">
        <f aca="true">$B$16+NORMINV(RAND(),0,SQRT($B$13*($B$7+$B$8^2))*$B$9*(1-$B$10))</f>
        <v>4707.18390675084</v>
      </c>
      <c r="Q17" s="14" t="n">
        <f aca="true">$B$16+NORMINV(RAND(),0,SQRT($B$13*($B$7+$B$8^2))*$B$9*(1-$B$10))</f>
        <v>4723.15430290559</v>
      </c>
      <c r="R17" s="14" t="n">
        <f aca="false">$B$4-13*($B$5+$B$6)/30-IF($B$11&lt;=13,$B$12,0)+0</f>
        <v>8876.66666666667</v>
      </c>
      <c r="S17" s="14" t="n">
        <f aca="false">$B$4-27*($B$5+$B$6)/30-IF($B$11&lt;=27,$B$12,0)+L17</f>
        <v>10444.7062104132</v>
      </c>
      <c r="T17" s="14" t="n">
        <f aca="false">$B$4-41*($B$5+$B$6)/30-IF($B$11&lt;=41,$B$12,0)+L17+M17</f>
        <v>1357.63492681639</v>
      </c>
      <c r="U17" s="14" t="n">
        <f aca="false">$B$4-55*($B$5+$B$6)/30-IF($B$11&lt;=55,$B$12,0)+L17+M17+N17</f>
        <v>3201.70817091524</v>
      </c>
      <c r="V17" s="14" t="n">
        <f aca="false">$B$4-69*($B$5+$B$6)/30-IF($B$11&lt;=69,$B$12,0)+L17+M17+N17+O17</f>
        <v>4996.96027919379</v>
      </c>
      <c r="W17" s="14" t="n">
        <f aca="false">$B$4-83*($B$5+$B$6)/30-IF($B$11&lt;=83,$B$12,0)+L17+M17+N17+O17+P17</f>
        <v>7417.47751927796</v>
      </c>
      <c r="X17" s="14" t="n">
        <f aca="false">$B$4-90*($B$5+$B$6)/30-IF($B$11&lt;=90,$B$12,0)+L17+M17+N17+O17+P17+Q17</f>
        <v>10997.2984888502</v>
      </c>
      <c r="AA17" s="14" t="n">
        <f aca="false">MIN(R17:X17)</f>
        <v>1357.63492681639</v>
      </c>
    </row>
    <row r="18" customFormat="false" ht="15" hidden="false" customHeight="false" outlineLevel="0" collapsed="false">
      <c r="A18" s="2" t="s">
        <v>68</v>
      </c>
      <c r="B18" s="17" t="n">
        <f aca="false">MATCH(B17,I6:I95,0)</f>
        <v>41</v>
      </c>
      <c r="D18" s="2" t="n">
        <v>13</v>
      </c>
      <c r="E18" s="14" t="n">
        <f aca="false">IF(MOD(D18,$B$13)=0,$B$16,0)</f>
        <v>0</v>
      </c>
      <c r="F18" s="14" t="n">
        <f aca="false">$B$5/30</f>
        <v>133.333333333333</v>
      </c>
      <c r="G18" s="14" t="n">
        <f aca="false">$B$6/30</f>
        <v>30</v>
      </c>
      <c r="H18" s="14" t="n">
        <f aca="false">IF(D18=$B$11,$B$12,0)</f>
        <v>0</v>
      </c>
      <c r="I18" s="14" t="n">
        <f aca="false">I17+E18-F18-G18-H18</f>
        <v>8876.66666666666</v>
      </c>
      <c r="K18" s="2" t="n">
        <v>13</v>
      </c>
      <c r="L18" s="14" t="n">
        <f aca="true">$B$16+NORMINV(RAND(),0,SQRT($B$13*($B$7+$B$8^2))*$B$9*(1-$B$10))</f>
        <v>3739.83393456484</v>
      </c>
      <c r="M18" s="14" t="n">
        <f aca="true">$B$16+NORMINV(RAND(),0,SQRT($B$13*($B$7+$B$8^2))*$B$9*(1-$B$10))</f>
        <v>3990.31257253474</v>
      </c>
      <c r="N18" s="14" t="n">
        <f aca="true">$B$16+NORMINV(RAND(),0,SQRT($B$13*($B$7+$B$8^2))*$B$9*(1-$B$10))</f>
        <v>5402.6508695269</v>
      </c>
      <c r="O18" s="14" t="n">
        <f aca="true">$B$16+NORMINV(RAND(),0,SQRT($B$13*($B$7+$B$8^2))*$B$9*(1-$B$10))</f>
        <v>4518.27211505346</v>
      </c>
      <c r="P18" s="14" t="n">
        <f aca="true">$B$16+NORMINV(RAND(),0,SQRT($B$13*($B$7+$B$8^2))*$B$9*(1-$B$10))</f>
        <v>3971.07319227462</v>
      </c>
      <c r="Q18" s="14" t="n">
        <f aca="true">$B$16+NORMINV(RAND(),0,SQRT($B$13*($B$7+$B$8^2))*$B$9*(1-$B$10))</f>
        <v>3810.54795673692</v>
      </c>
      <c r="R18" s="14" t="n">
        <f aca="false">$B$4-13*($B$5+$B$6)/30-IF($B$11&lt;=13,$B$12,0)+0</f>
        <v>8876.66666666667</v>
      </c>
      <c r="S18" s="14" t="n">
        <f aca="false">$B$4-27*($B$5+$B$6)/30-IF($B$11&lt;=27,$B$12,0)+L18</f>
        <v>10329.8339345648</v>
      </c>
      <c r="T18" s="14" t="n">
        <f aca="false">$B$4-41*($B$5+$B$6)/30-IF($B$11&lt;=41,$B$12,0)+L18+M18</f>
        <v>848.679840432918</v>
      </c>
      <c r="U18" s="14" t="n">
        <f aca="false">$B$4-55*($B$5+$B$6)/30-IF($B$11&lt;=55,$B$12,0)+L18+M18+N18</f>
        <v>3964.66404329315</v>
      </c>
      <c r="V18" s="14" t="n">
        <f aca="false">$B$4-69*($B$5+$B$6)/30-IF($B$11&lt;=69,$B$12,0)+L18+M18+N18+O18</f>
        <v>6196.26949167995</v>
      </c>
      <c r="W18" s="14" t="n">
        <f aca="false">$B$4-83*($B$5+$B$6)/30-IF($B$11&lt;=83,$B$12,0)+L18+M18+N18+O18+P18</f>
        <v>7880.6760172879</v>
      </c>
      <c r="X18" s="14" t="n">
        <f aca="false">$B$4-90*($B$5+$B$6)/30-IF($B$11&lt;=90,$B$12,0)+L18+M18+N18+O18+P18+Q18</f>
        <v>10547.8906406915</v>
      </c>
      <c r="AA18" s="14" t="n">
        <f aca="false">MIN(R18:X18)</f>
        <v>848.679840432918</v>
      </c>
    </row>
    <row r="19" customFormat="false" ht="15" hidden="false" customHeight="false" outlineLevel="0" collapsed="false">
      <c r="A19" s="10" t="s">
        <v>69</v>
      </c>
      <c r="B19" s="12" t="n">
        <f aca="false">PERCENTILE(AA6:AA1005,0.05)</f>
        <v>525.61808330612</v>
      </c>
      <c r="D19" s="2" t="n">
        <v>14</v>
      </c>
      <c r="E19" s="14" t="n">
        <f aca="false">IF(MOD(D19,$B$13)=0,$B$16,0)</f>
        <v>4063.9760305914</v>
      </c>
      <c r="F19" s="14" t="n">
        <f aca="false">$B$5/30</f>
        <v>133.333333333333</v>
      </c>
      <c r="G19" s="14" t="n">
        <f aca="false">$B$6/30</f>
        <v>30</v>
      </c>
      <c r="H19" s="14" t="n">
        <f aca="false">IF(D19=$B$11,$B$12,0)</f>
        <v>0</v>
      </c>
      <c r="I19" s="14" t="n">
        <f aca="false">I18+E19-F19-G19-H19</f>
        <v>12777.3093639247</v>
      </c>
      <c r="K19" s="2" t="n">
        <v>14</v>
      </c>
      <c r="L19" s="14" t="n">
        <f aca="true">$B$16+NORMINV(RAND(),0,SQRT($B$13*($B$7+$B$8^2))*$B$9*(1-$B$10))</f>
        <v>4557.27860908462</v>
      </c>
      <c r="M19" s="14" t="n">
        <f aca="true">$B$16+NORMINV(RAND(),0,SQRT($B$13*($B$7+$B$8^2))*$B$9*(1-$B$10))</f>
        <v>3644.41496716497</v>
      </c>
      <c r="N19" s="14" t="n">
        <f aca="true">$B$16+NORMINV(RAND(),0,SQRT($B$13*($B$7+$B$8^2))*$B$9*(1-$B$10))</f>
        <v>3857.73170885625</v>
      </c>
      <c r="O19" s="14" t="n">
        <f aca="true">$B$16+NORMINV(RAND(),0,SQRT($B$13*($B$7+$B$8^2))*$B$9*(1-$B$10))</f>
        <v>3768.00330990655</v>
      </c>
      <c r="P19" s="14" t="n">
        <f aca="true">$B$16+NORMINV(RAND(),0,SQRT($B$13*($B$7+$B$8^2))*$B$9*(1-$B$10))</f>
        <v>4864.31387537705</v>
      </c>
      <c r="Q19" s="14" t="n">
        <f aca="true">$B$16+NORMINV(RAND(),0,SQRT($B$13*($B$7+$B$8^2))*$B$9*(1-$B$10))</f>
        <v>4074.67075329925</v>
      </c>
      <c r="R19" s="14" t="n">
        <f aca="false">$B$4-13*($B$5+$B$6)/30-IF($B$11&lt;=13,$B$12,0)+0</f>
        <v>8876.66666666667</v>
      </c>
      <c r="S19" s="14" t="n">
        <f aca="false">$B$4-27*($B$5+$B$6)/30-IF($B$11&lt;=27,$B$12,0)+L19</f>
        <v>11147.2786090846</v>
      </c>
      <c r="T19" s="14" t="n">
        <f aca="false">$B$4-41*($B$5+$B$6)/30-IF($B$11&lt;=41,$B$12,0)+L19+M19</f>
        <v>1320.22690958292</v>
      </c>
      <c r="U19" s="14" t="n">
        <f aca="false">$B$4-55*($B$5+$B$6)/30-IF($B$11&lt;=55,$B$12,0)+L19+M19+N19</f>
        <v>2891.29195177251</v>
      </c>
      <c r="V19" s="14" t="n">
        <f aca="false">$B$4-69*($B$5+$B$6)/30-IF($B$11&lt;=69,$B$12,0)+L19+M19+N19+O19</f>
        <v>4372.62859501239</v>
      </c>
      <c r="W19" s="14" t="n">
        <f aca="false">$B$4-83*($B$5+$B$6)/30-IF($B$11&lt;=83,$B$12,0)+L19+M19+N19+O19+P19</f>
        <v>6950.27580372278</v>
      </c>
      <c r="X19" s="14" t="n">
        <f aca="false">$B$4-90*($B$5+$B$6)/30-IF($B$11&lt;=90,$B$12,0)+L19+M19+N19+O19+P19+Q19</f>
        <v>9881.61322368869</v>
      </c>
      <c r="AA19" s="14" t="n">
        <f aca="false">MIN(R19:X19)</f>
        <v>1320.22690958292</v>
      </c>
    </row>
    <row r="20" customFormat="false" ht="15" hidden="false" customHeight="false" outlineLevel="0" collapsed="false">
      <c r="A20" s="10" t="s">
        <v>70</v>
      </c>
      <c r="B20" s="12" t="n">
        <f aca="false">AVERAGEIF(AA6:AA1005,"&lt;="&amp;B19)</f>
        <v>319.82384354096</v>
      </c>
      <c r="D20" s="2" t="n">
        <v>15</v>
      </c>
      <c r="E20" s="14" t="n">
        <f aca="false">IF(MOD(D20,$B$13)=0,$B$16,0)</f>
        <v>0</v>
      </c>
      <c r="F20" s="14" t="n">
        <f aca="false">$B$5/30</f>
        <v>133.333333333333</v>
      </c>
      <c r="G20" s="14" t="n">
        <f aca="false">$B$6/30</f>
        <v>30</v>
      </c>
      <c r="H20" s="14" t="n">
        <f aca="false">IF(D20=$B$11,$B$12,0)</f>
        <v>0</v>
      </c>
      <c r="I20" s="14" t="n">
        <f aca="false">I19+E20-F20-G20-H20</f>
        <v>12613.9760305914</v>
      </c>
      <c r="K20" s="2" t="n">
        <v>15</v>
      </c>
      <c r="L20" s="14" t="n">
        <f aca="true">$B$16+NORMINV(RAND(),0,SQRT($B$13*($B$7+$B$8^2))*$B$9*(1-$B$10))</f>
        <v>4333.51656683666</v>
      </c>
      <c r="M20" s="14" t="n">
        <f aca="true">$B$16+NORMINV(RAND(),0,SQRT($B$13*($B$7+$B$8^2))*$B$9*(1-$B$10))</f>
        <v>4589.93096689831</v>
      </c>
      <c r="N20" s="14" t="n">
        <f aca="true">$B$16+NORMINV(RAND(),0,SQRT($B$13*($B$7+$B$8^2))*$B$9*(1-$B$10))</f>
        <v>4543.20094209465</v>
      </c>
      <c r="O20" s="14" t="n">
        <f aca="true">$B$16+NORMINV(RAND(),0,SQRT($B$13*($B$7+$B$8^2))*$B$9*(1-$B$10))</f>
        <v>3552.74768549571</v>
      </c>
      <c r="P20" s="14" t="n">
        <f aca="true">$B$16+NORMINV(RAND(),0,SQRT($B$13*($B$7+$B$8^2))*$B$9*(1-$B$10))</f>
        <v>4345.04812919783</v>
      </c>
      <c r="Q20" s="14" t="n">
        <f aca="true">$B$16+NORMINV(RAND(),0,SQRT($B$13*($B$7+$B$8^2))*$B$9*(1-$B$10))</f>
        <v>4446.07702701697</v>
      </c>
      <c r="R20" s="14" t="n">
        <f aca="false">$B$4-13*($B$5+$B$6)/30-IF($B$11&lt;=13,$B$12,0)+0</f>
        <v>8876.66666666667</v>
      </c>
      <c r="S20" s="14" t="n">
        <f aca="false">$B$4-27*($B$5+$B$6)/30-IF($B$11&lt;=27,$B$12,0)+L20</f>
        <v>10923.5165668367</v>
      </c>
      <c r="T20" s="14" t="n">
        <f aca="false">$B$4-41*($B$5+$B$6)/30-IF($B$11&lt;=41,$B$12,0)+L20+M20</f>
        <v>2041.9808670683</v>
      </c>
      <c r="U20" s="14" t="n">
        <f aca="false">$B$4-55*($B$5+$B$6)/30-IF($B$11&lt;=55,$B$12,0)+L20+M20+N20</f>
        <v>4298.51514249629</v>
      </c>
      <c r="V20" s="14" t="n">
        <f aca="false">$B$4-69*($B$5+$B$6)/30-IF($B$11&lt;=69,$B$12,0)+L20+M20+N20+O20</f>
        <v>5564.59616132533</v>
      </c>
      <c r="W20" s="14" t="n">
        <f aca="false">$B$4-83*($B$5+$B$6)/30-IF($B$11&lt;=83,$B$12,0)+L20+M20+N20+O20+P20</f>
        <v>7622.97762385649</v>
      </c>
      <c r="X20" s="14" t="n">
        <f aca="false">$B$4-90*($B$5+$B$6)/30-IF($B$11&lt;=90,$B$12,0)+L20+M20+N20+O20+P20+Q20</f>
        <v>10925.7213175401</v>
      </c>
      <c r="AA20" s="14" t="n">
        <f aca="false">MIN(R20:X20)</f>
        <v>2041.9808670683</v>
      </c>
    </row>
    <row r="21" customFormat="false" ht="15" hidden="false" customHeight="false" outlineLevel="0" collapsed="false">
      <c r="A21" s="10" t="s">
        <v>71</v>
      </c>
      <c r="B21" s="12" t="n">
        <f aca="false">B4-B20</f>
        <v>10680.176156459</v>
      </c>
      <c r="D21" s="2" t="n">
        <v>16</v>
      </c>
      <c r="E21" s="14" t="n">
        <f aca="false">IF(MOD(D21,$B$13)=0,$B$16,0)</f>
        <v>0</v>
      </c>
      <c r="F21" s="14" t="n">
        <f aca="false">$B$5/30</f>
        <v>133.333333333333</v>
      </c>
      <c r="G21" s="14" t="n">
        <f aca="false">$B$6/30</f>
        <v>30</v>
      </c>
      <c r="H21" s="14" t="n">
        <f aca="false">IF(D21=$B$11,$B$12,0)</f>
        <v>0</v>
      </c>
      <c r="I21" s="14" t="n">
        <f aca="false">I20+E21-F21-G21-H21</f>
        <v>12450.6426972581</v>
      </c>
      <c r="K21" s="2" t="n">
        <v>16</v>
      </c>
      <c r="L21" s="14" t="n">
        <f aca="true">$B$16+NORMINV(RAND(),0,SQRT($B$13*($B$7+$B$8^2))*$B$9*(1-$B$10))</f>
        <v>3822.5225685307</v>
      </c>
      <c r="M21" s="14" t="n">
        <f aca="true">$B$16+NORMINV(RAND(),0,SQRT($B$13*($B$7+$B$8^2))*$B$9*(1-$B$10))</f>
        <v>4691.51573183252</v>
      </c>
      <c r="N21" s="14" t="n">
        <f aca="true">$B$16+NORMINV(RAND(),0,SQRT($B$13*($B$7+$B$8^2))*$B$9*(1-$B$10))</f>
        <v>3393.39723020995</v>
      </c>
      <c r="O21" s="14" t="n">
        <f aca="true">$B$16+NORMINV(RAND(),0,SQRT($B$13*($B$7+$B$8^2))*$B$9*(1-$B$10))</f>
        <v>4344.41755356852</v>
      </c>
      <c r="P21" s="14" t="n">
        <f aca="true">$B$16+NORMINV(RAND(),0,SQRT($B$13*($B$7+$B$8^2))*$B$9*(1-$B$10))</f>
        <v>3870.58921044981</v>
      </c>
      <c r="Q21" s="14" t="n">
        <f aca="true">$B$16+NORMINV(RAND(),0,SQRT($B$13*($B$7+$B$8^2))*$B$9*(1-$B$10))</f>
        <v>4536.07846573064</v>
      </c>
      <c r="R21" s="14" t="n">
        <f aca="false">$B$4-13*($B$5+$B$6)/30-IF($B$11&lt;=13,$B$12,0)+0</f>
        <v>8876.66666666667</v>
      </c>
      <c r="S21" s="14" t="n">
        <f aca="false">$B$4-27*($B$5+$B$6)/30-IF($B$11&lt;=27,$B$12,0)+L21</f>
        <v>10412.5225685307</v>
      </c>
      <c r="T21" s="14" t="n">
        <f aca="false">$B$4-41*($B$5+$B$6)/30-IF($B$11&lt;=41,$B$12,0)+L21+M21</f>
        <v>1632.57163369655</v>
      </c>
      <c r="U21" s="14" t="n">
        <f aca="false">$B$4-55*($B$5+$B$6)/30-IF($B$11&lt;=55,$B$12,0)+L21+M21+N21</f>
        <v>2739.30219723983</v>
      </c>
      <c r="V21" s="14" t="n">
        <f aca="false">$B$4-69*($B$5+$B$6)/30-IF($B$11&lt;=69,$B$12,0)+L21+M21+N21+O21</f>
        <v>4797.05308414169</v>
      </c>
      <c r="W21" s="14" t="n">
        <f aca="false">$B$4-83*($B$5+$B$6)/30-IF($B$11&lt;=83,$B$12,0)+L21+M21+N21+O21+P21</f>
        <v>6380.97562792483</v>
      </c>
      <c r="X21" s="14" t="n">
        <f aca="false">$B$4-90*($B$5+$B$6)/30-IF($B$11&lt;=90,$B$12,0)+L21+M21+N21+O21+P21+Q21</f>
        <v>9773.72076032214</v>
      </c>
      <c r="AA21" s="14" t="n">
        <f aca="false">MIN(R21:X21)</f>
        <v>1632.57163369655</v>
      </c>
    </row>
    <row r="22" customFormat="false" ht="15" hidden="false" customHeight="false" outlineLevel="0" collapsed="false">
      <c r="D22" s="2" t="n">
        <v>17</v>
      </c>
      <c r="E22" s="14" t="n">
        <f aca="false">IF(MOD(D22,$B$13)=0,$B$16,0)</f>
        <v>0</v>
      </c>
      <c r="F22" s="14" t="n">
        <f aca="false">$B$5/30</f>
        <v>133.333333333333</v>
      </c>
      <c r="G22" s="14" t="n">
        <f aca="false">$B$6/30</f>
        <v>30</v>
      </c>
      <c r="H22" s="14" t="n">
        <f aca="false">IF(D22=$B$11,$B$12,0)</f>
        <v>0</v>
      </c>
      <c r="I22" s="14" t="n">
        <f aca="false">I21+E22-F22-G22-H22</f>
        <v>12287.3093639247</v>
      </c>
      <c r="K22" s="2" t="n">
        <v>17</v>
      </c>
      <c r="L22" s="14" t="n">
        <f aca="true">$B$16+NORMINV(RAND(),0,SQRT($B$13*($B$7+$B$8^2))*$B$9*(1-$B$10))</f>
        <v>3450.13092755424</v>
      </c>
      <c r="M22" s="14" t="n">
        <f aca="true">$B$16+NORMINV(RAND(),0,SQRT($B$13*($B$7+$B$8^2))*$B$9*(1-$B$10))</f>
        <v>4196.02140560925</v>
      </c>
      <c r="N22" s="14" t="n">
        <f aca="true">$B$16+NORMINV(RAND(),0,SQRT($B$13*($B$7+$B$8^2))*$B$9*(1-$B$10))</f>
        <v>4224.20265194369</v>
      </c>
      <c r="O22" s="14" t="n">
        <f aca="true">$B$16+NORMINV(RAND(),0,SQRT($B$13*($B$7+$B$8^2))*$B$9*(1-$B$10))</f>
        <v>4138.90489112617</v>
      </c>
      <c r="P22" s="14" t="n">
        <f aca="true">$B$16+NORMINV(RAND(),0,SQRT($B$13*($B$7+$B$8^2))*$B$9*(1-$B$10))</f>
        <v>4552.33995646776</v>
      </c>
      <c r="Q22" s="14" t="n">
        <f aca="true">$B$16+NORMINV(RAND(),0,SQRT($B$13*($B$7+$B$8^2))*$B$9*(1-$B$10))</f>
        <v>4369.01268608412</v>
      </c>
      <c r="R22" s="14" t="n">
        <f aca="false">$B$4-13*($B$5+$B$6)/30-IF($B$11&lt;=13,$B$12,0)+0</f>
        <v>8876.66666666667</v>
      </c>
      <c r="S22" s="14" t="n">
        <f aca="false">$B$4-27*($B$5+$B$6)/30-IF($B$11&lt;=27,$B$12,0)+L22</f>
        <v>10040.1309275542</v>
      </c>
      <c r="T22" s="14" t="n">
        <f aca="false">$B$4-41*($B$5+$B$6)/30-IF($B$11&lt;=41,$B$12,0)+L22+M22</f>
        <v>764.685666496821</v>
      </c>
      <c r="U22" s="14" t="n">
        <f aca="false">$B$4-55*($B$5+$B$6)/30-IF($B$11&lt;=55,$B$12,0)+L22+M22+N22</f>
        <v>2702.22165177384</v>
      </c>
      <c r="V22" s="14" t="n">
        <f aca="false">$B$4-69*($B$5+$B$6)/30-IF($B$11&lt;=69,$B$12,0)+L22+M22+N22+O22</f>
        <v>4554.45987623335</v>
      </c>
      <c r="W22" s="14" t="n">
        <f aca="false">$B$4-83*($B$5+$B$6)/30-IF($B$11&lt;=83,$B$12,0)+L22+M22+N22+O22+P22</f>
        <v>6820.13316603445</v>
      </c>
      <c r="X22" s="14" t="n">
        <f aca="false">$B$4-90*($B$5+$B$6)/30-IF($B$11&lt;=90,$B$12,0)+L22+M22+N22+O22+P22+Q22</f>
        <v>10045.8125187852</v>
      </c>
      <c r="AA22" s="14" t="n">
        <f aca="false">MIN(R22:X22)</f>
        <v>764.685666496821</v>
      </c>
    </row>
    <row r="23" customFormat="false" ht="15" hidden="false" customHeight="false" outlineLevel="0" collapsed="false">
      <c r="A23" s="4" t="s">
        <v>72</v>
      </c>
      <c r="D23" s="2" t="n">
        <v>18</v>
      </c>
      <c r="E23" s="14" t="n">
        <f aca="false">IF(MOD(D23,$B$13)=0,$B$16,0)</f>
        <v>0</v>
      </c>
      <c r="F23" s="14" t="n">
        <f aca="false">$B$5/30</f>
        <v>133.333333333333</v>
      </c>
      <c r="G23" s="14" t="n">
        <f aca="false">$B$6/30</f>
        <v>30</v>
      </c>
      <c r="H23" s="14" t="n">
        <f aca="false">IF(D23=$B$11,$B$12,0)</f>
        <v>0</v>
      </c>
      <c r="I23" s="14" t="n">
        <f aca="false">I22+E23-F23-G23-H23</f>
        <v>12123.9760305914</v>
      </c>
      <c r="K23" s="2" t="n">
        <v>18</v>
      </c>
      <c r="L23" s="14" t="n">
        <f aca="true">$B$16+NORMINV(RAND(),0,SQRT($B$13*($B$7+$B$8^2))*$B$9*(1-$B$10))</f>
        <v>3585.16928009823</v>
      </c>
      <c r="M23" s="14" t="n">
        <f aca="true">$B$16+NORMINV(RAND(),0,SQRT($B$13*($B$7+$B$8^2))*$B$9*(1-$B$10))</f>
        <v>4089.92795416008</v>
      </c>
      <c r="N23" s="14" t="n">
        <f aca="true">$B$16+NORMINV(RAND(),0,SQRT($B$13*($B$7+$B$8^2))*$B$9*(1-$B$10))</f>
        <v>4158.66842890671</v>
      </c>
      <c r="O23" s="14" t="n">
        <f aca="true">$B$16+NORMINV(RAND(),0,SQRT($B$13*($B$7+$B$8^2))*$B$9*(1-$B$10))</f>
        <v>4245.02740284211</v>
      </c>
      <c r="P23" s="14" t="n">
        <f aca="true">$B$16+NORMINV(RAND(),0,SQRT($B$13*($B$7+$B$8^2))*$B$9*(1-$B$10))</f>
        <v>3480.74836633776</v>
      </c>
      <c r="Q23" s="14" t="n">
        <f aca="true">$B$16+NORMINV(RAND(),0,SQRT($B$13*($B$7+$B$8^2))*$B$9*(1-$B$10))</f>
        <v>4477.95278059144</v>
      </c>
      <c r="R23" s="14" t="n">
        <f aca="false">$B$4-13*($B$5+$B$6)/30-IF($B$11&lt;=13,$B$12,0)+0</f>
        <v>8876.66666666667</v>
      </c>
      <c r="S23" s="14" t="n">
        <f aca="false">$B$4-27*($B$5+$B$6)/30-IF($B$11&lt;=27,$B$12,0)+L23</f>
        <v>10175.1692800982</v>
      </c>
      <c r="T23" s="14" t="n">
        <f aca="false">$B$4-41*($B$5+$B$6)/30-IF($B$11&lt;=41,$B$12,0)+L23+M23</f>
        <v>793.630567591638</v>
      </c>
      <c r="U23" s="14" t="n">
        <f aca="false">$B$4-55*($B$5+$B$6)/30-IF($B$11&lt;=55,$B$12,0)+L23+M23+N23</f>
        <v>2665.63232983168</v>
      </c>
      <c r="V23" s="14" t="n">
        <f aca="false">$B$4-69*($B$5+$B$6)/30-IF($B$11&lt;=69,$B$12,0)+L23+M23+N23+O23</f>
        <v>4623.99306600713</v>
      </c>
      <c r="W23" s="14" t="n">
        <f aca="false">$B$4-83*($B$5+$B$6)/30-IF($B$11&lt;=83,$B$12,0)+L23+M23+N23+O23+P23</f>
        <v>5818.07476567823</v>
      </c>
      <c r="X23" s="14" t="n">
        <f aca="false">$B$4-90*($B$5+$B$6)/30-IF($B$11&lt;=90,$B$12,0)+L23+M23+N23+O23+P23+Q23</f>
        <v>9152.69421293633</v>
      </c>
      <c r="AA23" s="14" t="n">
        <f aca="false">MIN(R23:X23)</f>
        <v>793.630567591638</v>
      </c>
    </row>
    <row r="24" customFormat="false" ht="15" hidden="false" customHeight="false" outlineLevel="0" collapsed="false">
      <c r="D24" s="2" t="n">
        <v>19</v>
      </c>
      <c r="E24" s="14" t="n">
        <f aca="false">IF(MOD(D24,$B$13)=0,$B$16,0)</f>
        <v>0</v>
      </c>
      <c r="F24" s="14" t="n">
        <f aca="false">$B$5/30</f>
        <v>133.333333333333</v>
      </c>
      <c r="G24" s="14" t="n">
        <f aca="false">$B$6/30</f>
        <v>30</v>
      </c>
      <c r="H24" s="14" t="n">
        <f aca="false">IF(D24=$B$11,$B$12,0)</f>
        <v>0</v>
      </c>
      <c r="I24" s="14" t="n">
        <f aca="false">I23+E24-F24-G24-H24</f>
        <v>11960.6426972581</v>
      </c>
      <c r="K24" s="2" t="n">
        <v>19</v>
      </c>
      <c r="L24" s="14" t="n">
        <f aca="true">$B$16+NORMINV(RAND(),0,SQRT($B$13*($B$7+$B$8^2))*$B$9*(1-$B$10))</f>
        <v>3545.15603742598</v>
      </c>
      <c r="M24" s="14" t="n">
        <f aca="true">$B$16+NORMINV(RAND(),0,SQRT($B$13*($B$7+$B$8^2))*$B$9*(1-$B$10))</f>
        <v>4809.77634142099</v>
      </c>
      <c r="N24" s="14" t="n">
        <f aca="true">$B$16+NORMINV(RAND(),0,SQRT($B$13*($B$7+$B$8^2))*$B$9*(1-$B$10))</f>
        <v>4006.07860907916</v>
      </c>
      <c r="O24" s="14" t="n">
        <f aca="true">$B$16+NORMINV(RAND(),0,SQRT($B$13*($B$7+$B$8^2))*$B$9*(1-$B$10))</f>
        <v>3562.30551800925</v>
      </c>
      <c r="P24" s="14" t="n">
        <f aca="true">$B$16+NORMINV(RAND(),0,SQRT($B$13*($B$7+$B$8^2))*$B$9*(1-$B$10))</f>
        <v>4294.04620594485</v>
      </c>
      <c r="Q24" s="14" t="n">
        <f aca="true">$B$16+NORMINV(RAND(),0,SQRT($B$13*($B$7+$B$8^2))*$B$9*(1-$B$10))</f>
        <v>3991.01803926857</v>
      </c>
      <c r="R24" s="14" t="n">
        <f aca="false">$B$4-13*($B$5+$B$6)/30-IF($B$11&lt;=13,$B$12,0)+0</f>
        <v>8876.66666666667</v>
      </c>
      <c r="S24" s="14" t="n">
        <f aca="false">$B$4-27*($B$5+$B$6)/30-IF($B$11&lt;=27,$B$12,0)+L24</f>
        <v>10135.156037426</v>
      </c>
      <c r="T24" s="14" t="n">
        <f aca="false">$B$4-41*($B$5+$B$6)/30-IF($B$11&lt;=41,$B$12,0)+L24+M24</f>
        <v>1473.4657121803</v>
      </c>
      <c r="U24" s="14" t="n">
        <f aca="false">$B$4-55*($B$5+$B$6)/30-IF($B$11&lt;=55,$B$12,0)+L24+M24+N24</f>
        <v>3192.8776545928</v>
      </c>
      <c r="V24" s="14" t="n">
        <f aca="false">$B$4-69*($B$5+$B$6)/30-IF($B$11&lt;=69,$B$12,0)+L24+M24+N24+O24</f>
        <v>4468.51650593538</v>
      </c>
      <c r="W24" s="14" t="n">
        <f aca="false">$B$4-83*($B$5+$B$6)/30-IF($B$11&lt;=83,$B$12,0)+L24+M24+N24+O24+P24</f>
        <v>6475.89604521356</v>
      </c>
      <c r="X24" s="14" t="n">
        <f aca="false">$B$4-90*($B$5+$B$6)/30-IF($B$11&lt;=90,$B$12,0)+L24+M24+N24+O24+P24+Q24</f>
        <v>9323.5807511488</v>
      </c>
      <c r="AA24" s="14" t="n">
        <f aca="false">MIN(R24:X24)</f>
        <v>1473.4657121803</v>
      </c>
    </row>
    <row r="25" customFormat="false" ht="15" hidden="false" customHeight="false" outlineLevel="0" collapsed="false">
      <c r="D25" s="2" t="n">
        <v>20</v>
      </c>
      <c r="E25" s="14" t="n">
        <f aca="false">IF(MOD(D25,$B$13)=0,$B$16,0)</f>
        <v>0</v>
      </c>
      <c r="F25" s="14" t="n">
        <f aca="false">$B$5/30</f>
        <v>133.333333333333</v>
      </c>
      <c r="G25" s="14" t="n">
        <f aca="false">$B$6/30</f>
        <v>30</v>
      </c>
      <c r="H25" s="14" t="n">
        <f aca="false">IF(D25=$B$11,$B$12,0)</f>
        <v>0</v>
      </c>
      <c r="I25" s="14" t="n">
        <f aca="false">I24+E25-F25-G25-H25</f>
        <v>11797.3093639247</v>
      </c>
      <c r="K25" s="2" t="n">
        <v>20</v>
      </c>
      <c r="L25" s="14" t="n">
        <f aca="true">$B$16+NORMINV(RAND(),0,SQRT($B$13*($B$7+$B$8^2))*$B$9*(1-$B$10))</f>
        <v>3878.78756191494</v>
      </c>
      <c r="M25" s="14" t="n">
        <f aca="true">$B$16+NORMINV(RAND(),0,SQRT($B$13*($B$7+$B$8^2))*$B$9*(1-$B$10))</f>
        <v>4222.41422045805</v>
      </c>
      <c r="N25" s="14" t="n">
        <f aca="true">$B$16+NORMINV(RAND(),0,SQRT($B$13*($B$7+$B$8^2))*$B$9*(1-$B$10))</f>
        <v>4362.01440262072</v>
      </c>
      <c r="O25" s="14" t="n">
        <f aca="true">$B$16+NORMINV(RAND(),0,SQRT($B$13*($B$7+$B$8^2))*$B$9*(1-$B$10))</f>
        <v>4187.49132968342</v>
      </c>
      <c r="P25" s="14" t="n">
        <f aca="true">$B$16+NORMINV(RAND(),0,SQRT($B$13*($B$7+$B$8^2))*$B$9*(1-$B$10))</f>
        <v>3884.8986954367</v>
      </c>
      <c r="Q25" s="14" t="n">
        <f aca="true">$B$16+NORMINV(RAND(),0,SQRT($B$13*($B$7+$B$8^2))*$B$9*(1-$B$10))</f>
        <v>3670.80518187624</v>
      </c>
      <c r="R25" s="14" t="n">
        <f aca="false">$B$4-13*($B$5+$B$6)/30-IF($B$11&lt;=13,$B$12,0)+0</f>
        <v>8876.66666666667</v>
      </c>
      <c r="S25" s="14" t="n">
        <f aca="false">$B$4-27*($B$5+$B$6)/30-IF($B$11&lt;=27,$B$12,0)+L25</f>
        <v>10468.7875619149</v>
      </c>
      <c r="T25" s="14" t="n">
        <f aca="false">$B$4-41*($B$5+$B$6)/30-IF($B$11&lt;=41,$B$12,0)+L25+M25</f>
        <v>1219.73511570632</v>
      </c>
      <c r="U25" s="14" t="n">
        <f aca="false">$B$4-55*($B$5+$B$6)/30-IF($B$11&lt;=55,$B$12,0)+L25+M25+N25</f>
        <v>3295.08285166037</v>
      </c>
      <c r="V25" s="14" t="n">
        <f aca="false">$B$4-69*($B$5+$B$6)/30-IF($B$11&lt;=69,$B$12,0)+L25+M25+N25+O25</f>
        <v>5195.90751467712</v>
      </c>
      <c r="W25" s="14" t="n">
        <f aca="false">$B$4-83*($B$5+$B$6)/30-IF($B$11&lt;=83,$B$12,0)+L25+M25+N25+O25+P25</f>
        <v>6794.13954344715</v>
      </c>
      <c r="X25" s="14" t="n">
        <f aca="false">$B$4-90*($B$5+$B$6)/30-IF($B$11&lt;=90,$B$12,0)+L25+M25+N25+O25+P25+Q25</f>
        <v>9321.61139199005</v>
      </c>
      <c r="AA25" s="14" t="n">
        <f aca="false">MIN(R25:X25)</f>
        <v>1219.73511570632</v>
      </c>
    </row>
    <row r="26" customFormat="false" ht="15" hidden="false" customHeight="false" outlineLevel="0" collapsed="false">
      <c r="D26" s="2" t="n">
        <v>21</v>
      </c>
      <c r="E26" s="14" t="n">
        <f aca="false">IF(MOD(D26,$B$13)=0,$B$16,0)</f>
        <v>0</v>
      </c>
      <c r="F26" s="14" t="n">
        <f aca="false">$B$5/30</f>
        <v>133.333333333333</v>
      </c>
      <c r="G26" s="14" t="n">
        <f aca="false">$B$6/30</f>
        <v>30</v>
      </c>
      <c r="H26" s="14" t="n">
        <f aca="false">IF(D26=$B$11,$B$12,0)</f>
        <v>0</v>
      </c>
      <c r="I26" s="14" t="n">
        <f aca="false">I25+E26-F26-G26-H26</f>
        <v>11633.9760305914</v>
      </c>
      <c r="K26" s="2" t="n">
        <v>21</v>
      </c>
      <c r="L26" s="14" t="n">
        <f aca="true">$B$16+NORMINV(RAND(),0,SQRT($B$13*($B$7+$B$8^2))*$B$9*(1-$B$10))</f>
        <v>4261.23121744289</v>
      </c>
      <c r="M26" s="14" t="n">
        <f aca="true">$B$16+NORMINV(RAND(),0,SQRT($B$13*($B$7+$B$8^2))*$B$9*(1-$B$10))</f>
        <v>4657.11748531071</v>
      </c>
      <c r="N26" s="14" t="n">
        <f aca="true">$B$16+NORMINV(RAND(),0,SQRT($B$13*($B$7+$B$8^2))*$B$9*(1-$B$10))</f>
        <v>4574.17015465057</v>
      </c>
      <c r="O26" s="14" t="n">
        <f aca="true">$B$16+NORMINV(RAND(),0,SQRT($B$13*($B$7+$B$8^2))*$B$9*(1-$B$10))</f>
        <v>3707.79097163281</v>
      </c>
      <c r="P26" s="14" t="n">
        <f aca="true">$B$16+NORMINV(RAND(),0,SQRT($B$13*($B$7+$B$8^2))*$B$9*(1-$B$10))</f>
        <v>4146.07544611151</v>
      </c>
      <c r="Q26" s="14" t="n">
        <f aca="true">$B$16+NORMINV(RAND(),0,SQRT($B$13*($B$7+$B$8^2))*$B$9*(1-$B$10))</f>
        <v>3495.30764550684</v>
      </c>
      <c r="R26" s="14" t="n">
        <f aca="false">$B$4-13*($B$5+$B$6)/30-IF($B$11&lt;=13,$B$12,0)+0</f>
        <v>8876.66666666667</v>
      </c>
      <c r="S26" s="14" t="n">
        <f aca="false">$B$4-27*($B$5+$B$6)/30-IF($B$11&lt;=27,$B$12,0)+L26</f>
        <v>10851.2312174429</v>
      </c>
      <c r="T26" s="14" t="n">
        <f aca="false">$B$4-41*($B$5+$B$6)/30-IF($B$11&lt;=41,$B$12,0)+L26+M26</f>
        <v>2036.88203608694</v>
      </c>
      <c r="U26" s="14" t="n">
        <f aca="false">$B$4-55*($B$5+$B$6)/30-IF($B$11&lt;=55,$B$12,0)+L26+M26+N26</f>
        <v>4324.38552407084</v>
      </c>
      <c r="V26" s="14" t="n">
        <f aca="false">$B$4-69*($B$5+$B$6)/30-IF($B$11&lt;=69,$B$12,0)+L26+M26+N26+O26</f>
        <v>5745.50982903698</v>
      </c>
      <c r="W26" s="14" t="n">
        <f aca="false">$B$4-83*($B$5+$B$6)/30-IF($B$11&lt;=83,$B$12,0)+L26+M26+N26+O26+P26</f>
        <v>7604.91860848183</v>
      </c>
      <c r="X26" s="14" t="n">
        <f aca="false">$B$4-90*($B$5+$B$6)/30-IF($B$11&lt;=90,$B$12,0)+L26+M26+N26+O26+P26+Q26</f>
        <v>9956.89292065534</v>
      </c>
      <c r="AA26" s="14" t="n">
        <f aca="false">MIN(R26:X26)</f>
        <v>2036.88203608694</v>
      </c>
    </row>
    <row r="27" customFormat="false" ht="15" hidden="false" customHeight="false" outlineLevel="0" collapsed="false">
      <c r="D27" s="2" t="n">
        <v>22</v>
      </c>
      <c r="E27" s="14" t="n">
        <f aca="false">IF(MOD(D27,$B$13)=0,$B$16,0)</f>
        <v>0</v>
      </c>
      <c r="F27" s="14" t="n">
        <f aca="false">$B$5/30</f>
        <v>133.333333333333</v>
      </c>
      <c r="G27" s="14" t="n">
        <f aca="false">$B$6/30</f>
        <v>30</v>
      </c>
      <c r="H27" s="14" t="n">
        <f aca="false">IF(D27=$B$11,$B$12,0)</f>
        <v>0</v>
      </c>
      <c r="I27" s="14" t="n">
        <f aca="false">I26+E27-F27-G27-H27</f>
        <v>11470.6426972581</v>
      </c>
      <c r="K27" s="2" t="n">
        <v>22</v>
      </c>
      <c r="L27" s="14" t="n">
        <f aca="true">$B$16+NORMINV(RAND(),0,SQRT($B$13*($B$7+$B$8^2))*$B$9*(1-$B$10))</f>
        <v>3926.28928736922</v>
      </c>
      <c r="M27" s="14" t="n">
        <f aca="true">$B$16+NORMINV(RAND(),0,SQRT($B$13*($B$7+$B$8^2))*$B$9*(1-$B$10))</f>
        <v>4367.51864748213</v>
      </c>
      <c r="N27" s="14" t="n">
        <f aca="true">$B$16+NORMINV(RAND(),0,SQRT($B$13*($B$7+$B$8^2))*$B$9*(1-$B$10))</f>
        <v>3971.35530554236</v>
      </c>
      <c r="O27" s="14" t="n">
        <f aca="true">$B$16+NORMINV(RAND(),0,SQRT($B$13*($B$7+$B$8^2))*$B$9*(1-$B$10))</f>
        <v>4365.3953900343</v>
      </c>
      <c r="P27" s="14" t="n">
        <f aca="true">$B$16+NORMINV(RAND(),0,SQRT($B$13*($B$7+$B$8^2))*$B$9*(1-$B$10))</f>
        <v>4525.73140759127</v>
      </c>
      <c r="Q27" s="14" t="n">
        <f aca="true">$B$16+NORMINV(RAND(),0,SQRT($B$13*($B$7+$B$8^2))*$B$9*(1-$B$10))</f>
        <v>3811.47817554203</v>
      </c>
      <c r="R27" s="14" t="n">
        <f aca="false">$B$4-13*($B$5+$B$6)/30-IF($B$11&lt;=13,$B$12,0)+0</f>
        <v>8876.66666666667</v>
      </c>
      <c r="S27" s="14" t="n">
        <f aca="false">$B$4-27*($B$5+$B$6)/30-IF($B$11&lt;=27,$B$12,0)+L27</f>
        <v>10516.2892873692</v>
      </c>
      <c r="T27" s="14" t="n">
        <f aca="false">$B$4-41*($B$5+$B$6)/30-IF($B$11&lt;=41,$B$12,0)+L27+M27</f>
        <v>1412.34126818467</v>
      </c>
      <c r="U27" s="14" t="n">
        <f aca="false">$B$4-55*($B$5+$B$6)/30-IF($B$11&lt;=55,$B$12,0)+L27+M27+N27</f>
        <v>3097.02990706037</v>
      </c>
      <c r="V27" s="14" t="n">
        <f aca="false">$B$4-69*($B$5+$B$6)/30-IF($B$11&lt;=69,$B$12,0)+L27+M27+N27+O27</f>
        <v>5175.75863042801</v>
      </c>
      <c r="W27" s="14" t="n">
        <f aca="false">$B$4-83*($B$5+$B$6)/30-IF($B$11&lt;=83,$B$12,0)+L27+M27+N27+O27+P27</f>
        <v>7414.82337135261</v>
      </c>
      <c r="X27" s="14" t="n">
        <f aca="false">$B$4-90*($B$5+$B$6)/30-IF($B$11&lt;=90,$B$12,0)+L27+M27+N27+O27+P27+Q27</f>
        <v>10082.9682135613</v>
      </c>
      <c r="AA27" s="14" t="n">
        <f aca="false">MIN(R27:X27)</f>
        <v>1412.34126818467</v>
      </c>
    </row>
    <row r="28" customFormat="false" ht="15" hidden="false" customHeight="false" outlineLevel="0" collapsed="false">
      <c r="D28" s="2" t="n">
        <v>23</v>
      </c>
      <c r="E28" s="14" t="n">
        <f aca="false">IF(MOD(D28,$B$13)=0,$B$16,0)</f>
        <v>0</v>
      </c>
      <c r="F28" s="14" t="n">
        <f aca="false">$B$5/30</f>
        <v>133.333333333333</v>
      </c>
      <c r="G28" s="14" t="n">
        <f aca="false">$B$6/30</f>
        <v>30</v>
      </c>
      <c r="H28" s="14" t="n">
        <f aca="false">IF(D28=$B$11,$B$12,0)</f>
        <v>0</v>
      </c>
      <c r="I28" s="14" t="n">
        <f aca="false">I27+E28-F28-G28-H28</f>
        <v>11307.3093639247</v>
      </c>
      <c r="K28" s="2" t="n">
        <v>23</v>
      </c>
      <c r="L28" s="14" t="n">
        <f aca="true">$B$16+NORMINV(RAND(),0,SQRT($B$13*($B$7+$B$8^2))*$B$9*(1-$B$10))</f>
        <v>3951.99982715272</v>
      </c>
      <c r="M28" s="14" t="n">
        <f aca="true">$B$16+NORMINV(RAND(),0,SQRT($B$13*($B$7+$B$8^2))*$B$9*(1-$B$10))</f>
        <v>4199.94020286729</v>
      </c>
      <c r="N28" s="14" t="n">
        <f aca="true">$B$16+NORMINV(RAND(),0,SQRT($B$13*($B$7+$B$8^2))*$B$9*(1-$B$10))</f>
        <v>3907.30271154338</v>
      </c>
      <c r="O28" s="14" t="n">
        <f aca="true">$B$16+NORMINV(RAND(),0,SQRT($B$13*($B$7+$B$8^2))*$B$9*(1-$B$10))</f>
        <v>3276.37383595294</v>
      </c>
      <c r="P28" s="14" t="n">
        <f aca="true">$B$16+NORMINV(RAND(),0,SQRT($B$13*($B$7+$B$8^2))*$B$9*(1-$B$10))</f>
        <v>3861.00445064088</v>
      </c>
      <c r="Q28" s="14" t="n">
        <f aca="true">$B$16+NORMINV(RAND(),0,SQRT($B$13*($B$7+$B$8^2))*$B$9*(1-$B$10))</f>
        <v>4046.45793253081</v>
      </c>
      <c r="R28" s="14" t="n">
        <f aca="false">$B$4-13*($B$5+$B$6)/30-IF($B$11&lt;=13,$B$12,0)+0</f>
        <v>8876.66666666667</v>
      </c>
      <c r="S28" s="14" t="n">
        <f aca="false">$B$4-27*($B$5+$B$6)/30-IF($B$11&lt;=27,$B$12,0)+L28</f>
        <v>10541.9998271527</v>
      </c>
      <c r="T28" s="14" t="n">
        <f aca="false">$B$4-41*($B$5+$B$6)/30-IF($B$11&lt;=41,$B$12,0)+L28+M28</f>
        <v>1270.47336335334</v>
      </c>
      <c r="U28" s="14" t="n">
        <f aca="false">$B$4-55*($B$5+$B$6)/30-IF($B$11&lt;=55,$B$12,0)+L28+M28+N28</f>
        <v>2891.10940823005</v>
      </c>
      <c r="V28" s="14" t="n">
        <f aca="false">$B$4-69*($B$5+$B$6)/30-IF($B$11&lt;=69,$B$12,0)+L28+M28+N28+O28</f>
        <v>3880.81657751632</v>
      </c>
      <c r="W28" s="14" t="n">
        <f aca="false">$B$4-83*($B$5+$B$6)/30-IF($B$11&lt;=83,$B$12,0)+L28+M28+N28+O28+P28</f>
        <v>5455.15436149054</v>
      </c>
      <c r="X28" s="14" t="n">
        <f aca="false">$B$4-90*($B$5+$B$6)/30-IF($B$11&lt;=90,$B$12,0)+L28+M28+N28+O28+P28+Q28</f>
        <v>8358.27896068801</v>
      </c>
      <c r="AA28" s="14" t="n">
        <f aca="false">MIN(R28:X28)</f>
        <v>1270.47336335334</v>
      </c>
    </row>
    <row r="29" customFormat="false" ht="15" hidden="false" customHeight="false" outlineLevel="0" collapsed="false">
      <c r="D29" s="2" t="n">
        <v>24</v>
      </c>
      <c r="E29" s="14" t="n">
        <f aca="false">IF(MOD(D29,$B$13)=0,$B$16,0)</f>
        <v>0</v>
      </c>
      <c r="F29" s="14" t="n">
        <f aca="false">$B$5/30</f>
        <v>133.333333333333</v>
      </c>
      <c r="G29" s="14" t="n">
        <f aca="false">$B$6/30</f>
        <v>30</v>
      </c>
      <c r="H29" s="14" t="n">
        <f aca="false">IF(D29=$B$11,$B$12,0)</f>
        <v>0</v>
      </c>
      <c r="I29" s="14" t="n">
        <f aca="false">I28+E29-F29-G29-H29</f>
        <v>11143.9760305914</v>
      </c>
      <c r="K29" s="2" t="n">
        <v>24</v>
      </c>
      <c r="L29" s="14" t="n">
        <f aca="true">$B$16+NORMINV(RAND(),0,SQRT($B$13*($B$7+$B$8^2))*$B$9*(1-$B$10))</f>
        <v>3816.40228832776</v>
      </c>
      <c r="M29" s="14" t="n">
        <f aca="true">$B$16+NORMINV(RAND(),0,SQRT($B$13*($B$7+$B$8^2))*$B$9*(1-$B$10))</f>
        <v>4442.75120853541</v>
      </c>
      <c r="N29" s="14" t="n">
        <f aca="true">$B$16+NORMINV(RAND(),0,SQRT($B$13*($B$7+$B$8^2))*$B$9*(1-$B$10))</f>
        <v>3708.15765741603</v>
      </c>
      <c r="O29" s="14" t="n">
        <f aca="true">$B$16+NORMINV(RAND(),0,SQRT($B$13*($B$7+$B$8^2))*$B$9*(1-$B$10))</f>
        <v>4043.51718079358</v>
      </c>
      <c r="P29" s="14" t="n">
        <f aca="true">$B$16+NORMINV(RAND(),0,SQRT($B$13*($B$7+$B$8^2))*$B$9*(1-$B$10))</f>
        <v>3883.5734671606</v>
      </c>
      <c r="Q29" s="14" t="n">
        <f aca="true">$B$16+NORMINV(RAND(),0,SQRT($B$13*($B$7+$B$8^2))*$B$9*(1-$B$10))</f>
        <v>4523.21996876301</v>
      </c>
      <c r="R29" s="14" t="n">
        <f aca="false">$B$4-13*($B$5+$B$6)/30-IF($B$11&lt;=13,$B$12,0)+0</f>
        <v>8876.66666666667</v>
      </c>
      <c r="S29" s="14" t="n">
        <f aca="false">$B$4-27*($B$5+$B$6)/30-IF($B$11&lt;=27,$B$12,0)+L29</f>
        <v>10406.4022883278</v>
      </c>
      <c r="T29" s="14" t="n">
        <f aca="false">$B$4-41*($B$5+$B$6)/30-IF($B$11&lt;=41,$B$12,0)+L29+M29</f>
        <v>1377.6868301965</v>
      </c>
      <c r="U29" s="14" t="n">
        <f aca="false">$B$4-55*($B$5+$B$6)/30-IF($B$11&lt;=55,$B$12,0)+L29+M29+N29</f>
        <v>2799.17782094586</v>
      </c>
      <c r="V29" s="14" t="n">
        <f aca="false">$B$4-69*($B$5+$B$6)/30-IF($B$11&lt;=69,$B$12,0)+L29+M29+N29+O29</f>
        <v>4556.02833507277</v>
      </c>
      <c r="W29" s="14" t="n">
        <f aca="false">$B$4-83*($B$5+$B$6)/30-IF($B$11&lt;=83,$B$12,0)+L29+M29+N29+O29+P29</f>
        <v>6152.9351355667</v>
      </c>
      <c r="X29" s="14" t="n">
        <f aca="false">$B$4-90*($B$5+$B$6)/30-IF($B$11&lt;=90,$B$12,0)+L29+M29+N29+O29+P29+Q29</f>
        <v>9532.82177099638</v>
      </c>
      <c r="AA29" s="14" t="n">
        <f aca="false">MIN(R29:X29)</f>
        <v>1377.6868301965</v>
      </c>
    </row>
    <row r="30" customFormat="false" ht="15" hidden="false" customHeight="false" outlineLevel="0" collapsed="false">
      <c r="D30" s="2" t="n">
        <v>25</v>
      </c>
      <c r="E30" s="14" t="n">
        <f aca="false">IF(MOD(D30,$B$13)=0,$B$16,0)</f>
        <v>0</v>
      </c>
      <c r="F30" s="14" t="n">
        <f aca="false">$B$5/30</f>
        <v>133.333333333333</v>
      </c>
      <c r="G30" s="14" t="n">
        <f aca="false">$B$6/30</f>
        <v>30</v>
      </c>
      <c r="H30" s="14" t="n">
        <f aca="false">IF(D30=$B$11,$B$12,0)</f>
        <v>0</v>
      </c>
      <c r="I30" s="14" t="n">
        <f aca="false">I29+E30-F30-G30-H30</f>
        <v>10980.6426972581</v>
      </c>
      <c r="K30" s="2" t="n">
        <v>25</v>
      </c>
      <c r="L30" s="14" t="n">
        <f aca="true">$B$16+NORMINV(RAND(),0,SQRT($B$13*($B$7+$B$8^2))*$B$9*(1-$B$10))</f>
        <v>4303.9094382532</v>
      </c>
      <c r="M30" s="14" t="n">
        <f aca="true">$B$16+NORMINV(RAND(),0,SQRT($B$13*($B$7+$B$8^2))*$B$9*(1-$B$10))</f>
        <v>4338.39955342716</v>
      </c>
      <c r="N30" s="14" t="n">
        <f aca="true">$B$16+NORMINV(RAND(),0,SQRT($B$13*($B$7+$B$8^2))*$B$9*(1-$B$10))</f>
        <v>4831.20825044056</v>
      </c>
      <c r="O30" s="14" t="n">
        <f aca="true">$B$16+NORMINV(RAND(),0,SQRT($B$13*($B$7+$B$8^2))*$B$9*(1-$B$10))</f>
        <v>4025.29249794205</v>
      </c>
      <c r="P30" s="14" t="n">
        <f aca="true">$B$16+NORMINV(RAND(),0,SQRT($B$13*($B$7+$B$8^2))*$B$9*(1-$B$10))</f>
        <v>3769.82877396488</v>
      </c>
      <c r="Q30" s="14" t="n">
        <f aca="true">$B$16+NORMINV(RAND(),0,SQRT($B$13*($B$7+$B$8^2))*$B$9*(1-$B$10))</f>
        <v>3921.36072476051</v>
      </c>
      <c r="R30" s="14" t="n">
        <f aca="false">$B$4-13*($B$5+$B$6)/30-IF($B$11&lt;=13,$B$12,0)+0</f>
        <v>8876.66666666667</v>
      </c>
      <c r="S30" s="14" t="n">
        <f aca="false">$B$4-27*($B$5+$B$6)/30-IF($B$11&lt;=27,$B$12,0)+L30</f>
        <v>10893.9094382532</v>
      </c>
      <c r="T30" s="14" t="n">
        <f aca="false">$B$4-41*($B$5+$B$6)/30-IF($B$11&lt;=41,$B$12,0)+L30+M30</f>
        <v>1760.8423250137</v>
      </c>
      <c r="U30" s="14" t="n">
        <f aca="false">$B$4-55*($B$5+$B$6)/30-IF($B$11&lt;=55,$B$12,0)+L30+M30+N30</f>
        <v>4305.38390878759</v>
      </c>
      <c r="V30" s="14" t="n">
        <f aca="false">$B$4-69*($B$5+$B$6)/30-IF($B$11&lt;=69,$B$12,0)+L30+M30+N30+O30</f>
        <v>6044.00974006297</v>
      </c>
      <c r="W30" s="14" t="n">
        <f aca="false">$B$4-83*($B$5+$B$6)/30-IF($B$11&lt;=83,$B$12,0)+L30+M30+N30+O30+P30</f>
        <v>7527.17184736118</v>
      </c>
      <c r="X30" s="14" t="n">
        <f aca="false">$B$4-90*($B$5+$B$6)/30-IF($B$11&lt;=90,$B$12,0)+L30+M30+N30+O30+P30+Q30</f>
        <v>10305.1992387884</v>
      </c>
      <c r="AA30" s="14" t="n">
        <f aca="false">MIN(R30:X30)</f>
        <v>1760.8423250137</v>
      </c>
    </row>
    <row r="31" customFormat="false" ht="15" hidden="false" customHeight="false" outlineLevel="0" collapsed="false">
      <c r="D31" s="2" t="n">
        <v>26</v>
      </c>
      <c r="E31" s="14" t="n">
        <f aca="false">IF(MOD(D31,$B$13)=0,$B$16,0)</f>
        <v>0</v>
      </c>
      <c r="F31" s="14" t="n">
        <f aca="false">$B$5/30</f>
        <v>133.333333333333</v>
      </c>
      <c r="G31" s="14" t="n">
        <f aca="false">$B$6/30</f>
        <v>30</v>
      </c>
      <c r="H31" s="14" t="n">
        <f aca="false">IF(D31=$B$11,$B$12,0)</f>
        <v>0</v>
      </c>
      <c r="I31" s="14" t="n">
        <f aca="false">I30+E31-F31-G31-H31</f>
        <v>10817.3093639247</v>
      </c>
      <c r="K31" s="2" t="n">
        <v>26</v>
      </c>
      <c r="L31" s="14" t="n">
        <f aca="true">$B$16+NORMINV(RAND(),0,SQRT($B$13*($B$7+$B$8^2))*$B$9*(1-$B$10))</f>
        <v>3923.2791732857</v>
      </c>
      <c r="M31" s="14" t="n">
        <f aca="true">$B$16+NORMINV(RAND(),0,SQRT($B$13*($B$7+$B$8^2))*$B$9*(1-$B$10))</f>
        <v>4351.59300938495</v>
      </c>
      <c r="N31" s="14" t="n">
        <f aca="true">$B$16+NORMINV(RAND(),0,SQRT($B$13*($B$7+$B$8^2))*$B$9*(1-$B$10))</f>
        <v>4526.71744525038</v>
      </c>
      <c r="O31" s="14" t="n">
        <f aca="true">$B$16+NORMINV(RAND(),0,SQRT($B$13*($B$7+$B$8^2))*$B$9*(1-$B$10))</f>
        <v>4099.84749316339</v>
      </c>
      <c r="P31" s="14" t="n">
        <f aca="true">$B$16+NORMINV(RAND(),0,SQRT($B$13*($B$7+$B$8^2))*$B$9*(1-$B$10))</f>
        <v>4100.58521528636</v>
      </c>
      <c r="Q31" s="14" t="n">
        <f aca="true">$B$16+NORMINV(RAND(),0,SQRT($B$13*($B$7+$B$8^2))*$B$9*(1-$B$10))</f>
        <v>4004.73249722402</v>
      </c>
      <c r="R31" s="14" t="n">
        <f aca="false">$B$4-13*($B$5+$B$6)/30-IF($B$11&lt;=13,$B$12,0)+0</f>
        <v>8876.66666666667</v>
      </c>
      <c r="S31" s="14" t="n">
        <f aca="false">$B$4-27*($B$5+$B$6)/30-IF($B$11&lt;=27,$B$12,0)+L31</f>
        <v>10513.2791732857</v>
      </c>
      <c r="T31" s="14" t="n">
        <f aca="false">$B$4-41*($B$5+$B$6)/30-IF($B$11&lt;=41,$B$12,0)+L31+M31</f>
        <v>1393.40551600397</v>
      </c>
      <c r="U31" s="14" t="n">
        <f aca="false">$B$4-55*($B$5+$B$6)/30-IF($B$11&lt;=55,$B$12,0)+L31+M31+N31</f>
        <v>3633.45629458769</v>
      </c>
      <c r="V31" s="14" t="n">
        <f aca="false">$B$4-69*($B$5+$B$6)/30-IF($B$11&lt;=69,$B$12,0)+L31+M31+N31+O31</f>
        <v>5446.63712108441</v>
      </c>
      <c r="W31" s="14" t="n">
        <f aca="false">$B$4-83*($B$5+$B$6)/30-IF($B$11&lt;=83,$B$12,0)+L31+M31+N31+O31+P31</f>
        <v>7260.55566970411</v>
      </c>
      <c r="X31" s="14" t="n">
        <f aca="false">$B$4-90*($B$5+$B$6)/30-IF($B$11&lt;=90,$B$12,0)+L31+M31+N31+O31+P31+Q31</f>
        <v>10121.9548335948</v>
      </c>
      <c r="AA31" s="14" t="n">
        <f aca="false">MIN(R31:X31)</f>
        <v>1393.40551600397</v>
      </c>
    </row>
    <row r="32" customFormat="false" ht="15" hidden="false" customHeight="false" outlineLevel="0" collapsed="false">
      <c r="D32" s="2" t="n">
        <v>27</v>
      </c>
      <c r="E32" s="14" t="n">
        <f aca="false">IF(MOD(D32,$B$13)=0,$B$16,0)</f>
        <v>0</v>
      </c>
      <c r="F32" s="14" t="n">
        <f aca="false">$B$5/30</f>
        <v>133.333333333333</v>
      </c>
      <c r="G32" s="14" t="n">
        <f aca="false">$B$6/30</f>
        <v>30</v>
      </c>
      <c r="H32" s="14" t="n">
        <f aca="false">IF(D32=$B$11,$B$12,0)</f>
        <v>0</v>
      </c>
      <c r="I32" s="14" t="n">
        <f aca="false">I31+E32-F32-G32-H32</f>
        <v>10653.9760305914</v>
      </c>
      <c r="K32" s="2" t="n">
        <v>27</v>
      </c>
      <c r="L32" s="14" t="n">
        <f aca="true">$B$16+NORMINV(RAND(),0,SQRT($B$13*($B$7+$B$8^2))*$B$9*(1-$B$10))</f>
        <v>4561.54843038274</v>
      </c>
      <c r="M32" s="14" t="n">
        <f aca="true">$B$16+NORMINV(RAND(),0,SQRT($B$13*($B$7+$B$8^2))*$B$9*(1-$B$10))</f>
        <v>4005.23022255711</v>
      </c>
      <c r="N32" s="14" t="n">
        <f aca="true">$B$16+NORMINV(RAND(),0,SQRT($B$13*($B$7+$B$8^2))*$B$9*(1-$B$10))</f>
        <v>4088.66738626729</v>
      </c>
      <c r="O32" s="14" t="n">
        <f aca="true">$B$16+NORMINV(RAND(),0,SQRT($B$13*($B$7+$B$8^2))*$B$9*(1-$B$10))</f>
        <v>3953.25402941674</v>
      </c>
      <c r="P32" s="14" t="n">
        <f aca="true">$B$16+NORMINV(RAND(),0,SQRT($B$13*($B$7+$B$8^2))*$B$9*(1-$B$10))</f>
        <v>3975.4462918324</v>
      </c>
      <c r="Q32" s="14" t="n">
        <f aca="true">$B$16+NORMINV(RAND(),0,SQRT($B$13*($B$7+$B$8^2))*$B$9*(1-$B$10))</f>
        <v>3539.41622064231</v>
      </c>
      <c r="R32" s="14" t="n">
        <f aca="false">$B$4-13*($B$5+$B$6)/30-IF($B$11&lt;=13,$B$12,0)+0</f>
        <v>8876.66666666667</v>
      </c>
      <c r="S32" s="14" t="n">
        <f aca="false">$B$4-27*($B$5+$B$6)/30-IF($B$11&lt;=27,$B$12,0)+L32</f>
        <v>11151.5484303827</v>
      </c>
      <c r="T32" s="14" t="n">
        <f aca="false">$B$4-41*($B$5+$B$6)/30-IF($B$11&lt;=41,$B$12,0)+L32+M32</f>
        <v>1685.31198627318</v>
      </c>
      <c r="U32" s="14" t="n">
        <f aca="false">$B$4-55*($B$5+$B$6)/30-IF($B$11&lt;=55,$B$12,0)+L32+M32+N32</f>
        <v>3487.3127058738</v>
      </c>
      <c r="V32" s="14" t="n">
        <f aca="false">$B$4-69*($B$5+$B$6)/30-IF($B$11&lt;=69,$B$12,0)+L32+M32+N32+O32</f>
        <v>5153.90006862387</v>
      </c>
      <c r="W32" s="14" t="n">
        <f aca="false">$B$4-83*($B$5+$B$6)/30-IF($B$11&lt;=83,$B$12,0)+L32+M32+N32+O32+P32</f>
        <v>6842.6796937896</v>
      </c>
      <c r="X32" s="14" t="n">
        <f aca="false">$B$4-90*($B$5+$B$6)/30-IF($B$11&lt;=90,$B$12,0)+L32+M32+N32+O32+P32+Q32</f>
        <v>9238.76258109857</v>
      </c>
      <c r="AA32" s="14" t="n">
        <f aca="false">MIN(R32:X32)</f>
        <v>1685.31198627318</v>
      </c>
    </row>
    <row r="33" customFormat="false" ht="15" hidden="false" customHeight="false" outlineLevel="0" collapsed="false">
      <c r="D33" s="2" t="n">
        <v>28</v>
      </c>
      <c r="E33" s="14" t="n">
        <f aca="false">IF(MOD(D33,$B$13)=0,$B$16,0)</f>
        <v>4063.9760305914</v>
      </c>
      <c r="F33" s="14" t="n">
        <f aca="false">$B$5/30</f>
        <v>133.333333333333</v>
      </c>
      <c r="G33" s="14" t="n">
        <f aca="false">$B$6/30</f>
        <v>30</v>
      </c>
      <c r="H33" s="14" t="n">
        <f aca="false">IF(D33=$B$11,$B$12,0)</f>
        <v>0</v>
      </c>
      <c r="I33" s="14" t="n">
        <f aca="false">I32+E33-F33-G33-H33</f>
        <v>14554.6187278494</v>
      </c>
      <c r="K33" s="2" t="n">
        <v>28</v>
      </c>
      <c r="L33" s="14" t="n">
        <f aca="true">$B$16+NORMINV(RAND(),0,SQRT($B$13*($B$7+$B$8^2))*$B$9*(1-$B$10))</f>
        <v>4128.98255999925</v>
      </c>
      <c r="M33" s="14" t="n">
        <f aca="true">$B$16+NORMINV(RAND(),0,SQRT($B$13*($B$7+$B$8^2))*$B$9*(1-$B$10))</f>
        <v>4276.59371812247</v>
      </c>
      <c r="N33" s="14" t="n">
        <f aca="true">$B$16+NORMINV(RAND(),0,SQRT($B$13*($B$7+$B$8^2))*$B$9*(1-$B$10))</f>
        <v>3896.68209302154</v>
      </c>
      <c r="O33" s="14" t="n">
        <f aca="true">$B$16+NORMINV(RAND(),0,SQRT($B$13*($B$7+$B$8^2))*$B$9*(1-$B$10))</f>
        <v>3894.30671330036</v>
      </c>
      <c r="P33" s="14" t="n">
        <f aca="true">$B$16+NORMINV(RAND(),0,SQRT($B$13*($B$7+$B$8^2))*$B$9*(1-$B$10))</f>
        <v>4361.73871380137</v>
      </c>
      <c r="Q33" s="14" t="n">
        <f aca="true">$B$16+NORMINV(RAND(),0,SQRT($B$13*($B$7+$B$8^2))*$B$9*(1-$B$10))</f>
        <v>3812.70079894704</v>
      </c>
      <c r="R33" s="14" t="n">
        <f aca="false">$B$4-13*($B$5+$B$6)/30-IF($B$11&lt;=13,$B$12,0)+0</f>
        <v>8876.66666666667</v>
      </c>
      <c r="S33" s="14" t="n">
        <f aca="false">$B$4-27*($B$5+$B$6)/30-IF($B$11&lt;=27,$B$12,0)+L33</f>
        <v>10718.9825599992</v>
      </c>
      <c r="T33" s="14" t="n">
        <f aca="false">$B$4-41*($B$5+$B$6)/30-IF($B$11&lt;=41,$B$12,0)+L33+M33</f>
        <v>1524.10961145504</v>
      </c>
      <c r="U33" s="14" t="n">
        <f aca="false">$B$4-55*($B$5+$B$6)/30-IF($B$11&lt;=55,$B$12,0)+L33+M33+N33</f>
        <v>3134.12503780991</v>
      </c>
      <c r="V33" s="14" t="n">
        <f aca="false">$B$4-69*($B$5+$B$6)/30-IF($B$11&lt;=69,$B$12,0)+L33+M33+N33+O33</f>
        <v>4741.76508444361</v>
      </c>
      <c r="W33" s="14" t="n">
        <f aca="false">$B$4-83*($B$5+$B$6)/30-IF($B$11&lt;=83,$B$12,0)+L33+M33+N33+O33+P33</f>
        <v>6816.83713157832</v>
      </c>
      <c r="X33" s="14" t="n">
        <f aca="false">$B$4-90*($B$5+$B$6)/30-IF($B$11&lt;=90,$B$12,0)+L33+M33+N33+O33+P33+Q33</f>
        <v>9486.20459719202</v>
      </c>
      <c r="AA33" s="14" t="n">
        <f aca="false">MIN(R33:X33)</f>
        <v>1524.10961145504</v>
      </c>
    </row>
    <row r="34" customFormat="false" ht="15" hidden="false" customHeight="false" outlineLevel="0" collapsed="false">
      <c r="D34" s="2" t="n">
        <v>29</v>
      </c>
      <c r="E34" s="14" t="n">
        <f aca="false">IF(MOD(D34,$B$13)=0,$B$16,0)</f>
        <v>0</v>
      </c>
      <c r="F34" s="14" t="n">
        <f aca="false">$B$5/30</f>
        <v>133.333333333333</v>
      </c>
      <c r="G34" s="14" t="n">
        <f aca="false">$B$6/30</f>
        <v>30</v>
      </c>
      <c r="H34" s="14" t="n">
        <f aca="false">IF(D34=$B$11,$B$12,0)</f>
        <v>0</v>
      </c>
      <c r="I34" s="14" t="n">
        <f aca="false">I33+E34-F34-G34-H34</f>
        <v>14391.2853945161</v>
      </c>
      <c r="K34" s="2" t="n">
        <v>29</v>
      </c>
      <c r="L34" s="14" t="n">
        <f aca="true">$B$16+NORMINV(RAND(),0,SQRT($B$13*($B$7+$B$8^2))*$B$9*(1-$B$10))</f>
        <v>4188.61789960605</v>
      </c>
      <c r="M34" s="14" t="n">
        <f aca="true">$B$16+NORMINV(RAND(),0,SQRT($B$13*($B$7+$B$8^2))*$B$9*(1-$B$10))</f>
        <v>4147.44591000662</v>
      </c>
      <c r="N34" s="14" t="n">
        <f aca="true">$B$16+NORMINV(RAND(),0,SQRT($B$13*($B$7+$B$8^2))*$B$9*(1-$B$10))</f>
        <v>4143.54768606893</v>
      </c>
      <c r="O34" s="14" t="n">
        <f aca="true">$B$16+NORMINV(RAND(),0,SQRT($B$13*($B$7+$B$8^2))*$B$9*(1-$B$10))</f>
        <v>3999.63572112686</v>
      </c>
      <c r="P34" s="14" t="n">
        <f aca="true">$B$16+NORMINV(RAND(),0,SQRT($B$13*($B$7+$B$8^2))*$B$9*(1-$B$10))</f>
        <v>3734.92265704529</v>
      </c>
      <c r="Q34" s="14" t="n">
        <f aca="true">$B$16+NORMINV(RAND(),0,SQRT($B$13*($B$7+$B$8^2))*$B$9*(1-$B$10))</f>
        <v>3889.63903947386</v>
      </c>
      <c r="R34" s="14" t="n">
        <f aca="false">$B$4-13*($B$5+$B$6)/30-IF($B$11&lt;=13,$B$12,0)+0</f>
        <v>8876.66666666667</v>
      </c>
      <c r="S34" s="14" t="n">
        <f aca="false">$B$4-27*($B$5+$B$6)/30-IF($B$11&lt;=27,$B$12,0)+L34</f>
        <v>10778.6178996061</v>
      </c>
      <c r="T34" s="14" t="n">
        <f aca="false">$B$4-41*($B$5+$B$6)/30-IF($B$11&lt;=41,$B$12,0)+L34+M34</f>
        <v>1454.597142946</v>
      </c>
      <c r="U34" s="14" t="n">
        <f aca="false">$B$4-55*($B$5+$B$6)/30-IF($B$11&lt;=55,$B$12,0)+L34+M34+N34</f>
        <v>3311.47816234826</v>
      </c>
      <c r="V34" s="14" t="n">
        <f aca="false">$B$4-69*($B$5+$B$6)/30-IF($B$11&lt;=69,$B$12,0)+L34+M34+N34+O34</f>
        <v>5024.44721680846</v>
      </c>
      <c r="W34" s="14" t="n">
        <f aca="false">$B$4-83*($B$5+$B$6)/30-IF($B$11&lt;=83,$B$12,0)+L34+M34+N34+O34+P34</f>
        <v>6472.70320718709</v>
      </c>
      <c r="X34" s="14" t="n">
        <f aca="false">$B$4-90*($B$5+$B$6)/30-IF($B$11&lt;=90,$B$12,0)+L34+M34+N34+O34+P34+Q34</f>
        <v>9219.00891332761</v>
      </c>
      <c r="AA34" s="14" t="n">
        <f aca="false">MIN(R34:X34)</f>
        <v>1454.597142946</v>
      </c>
    </row>
    <row r="35" customFormat="false" ht="15" hidden="false" customHeight="false" outlineLevel="0" collapsed="false">
      <c r="D35" s="2" t="n">
        <v>30</v>
      </c>
      <c r="E35" s="14" t="n">
        <f aca="false">IF(MOD(D35,$B$13)=0,$B$16,0)</f>
        <v>0</v>
      </c>
      <c r="F35" s="14" t="n">
        <f aca="false">$B$5/30</f>
        <v>133.333333333333</v>
      </c>
      <c r="G35" s="14" t="n">
        <f aca="false">$B$6/30</f>
        <v>30</v>
      </c>
      <c r="H35" s="14" t="n">
        <f aca="false">IF(D35=$B$11,$B$12,0)</f>
        <v>0</v>
      </c>
      <c r="I35" s="14" t="n">
        <f aca="false">I34+E35-F35-G35-H35</f>
        <v>14227.9520611828</v>
      </c>
      <c r="K35" s="2" t="n">
        <v>30</v>
      </c>
      <c r="L35" s="14" t="n">
        <f aca="true">$B$16+NORMINV(RAND(),0,SQRT($B$13*($B$7+$B$8^2))*$B$9*(1-$B$10))</f>
        <v>3639.53239419854</v>
      </c>
      <c r="M35" s="14" t="n">
        <f aca="true">$B$16+NORMINV(RAND(),0,SQRT($B$13*($B$7+$B$8^2))*$B$9*(1-$B$10))</f>
        <v>4218.198922171</v>
      </c>
      <c r="N35" s="14" t="n">
        <f aca="true">$B$16+NORMINV(RAND(),0,SQRT($B$13*($B$7+$B$8^2))*$B$9*(1-$B$10))</f>
        <v>4097.27698832932</v>
      </c>
      <c r="O35" s="14" t="n">
        <f aca="true">$B$16+NORMINV(RAND(),0,SQRT($B$13*($B$7+$B$8^2))*$B$9*(1-$B$10))</f>
        <v>4414.02917844896</v>
      </c>
      <c r="P35" s="14" t="n">
        <f aca="true">$B$16+NORMINV(RAND(),0,SQRT($B$13*($B$7+$B$8^2))*$B$9*(1-$B$10))</f>
        <v>4016.5689844217</v>
      </c>
      <c r="Q35" s="14" t="n">
        <f aca="true">$B$16+NORMINV(RAND(),0,SQRT($B$13*($B$7+$B$8^2))*$B$9*(1-$B$10))</f>
        <v>4058.69344387725</v>
      </c>
      <c r="R35" s="14" t="n">
        <f aca="false">$B$4-13*($B$5+$B$6)/30-IF($B$11&lt;=13,$B$12,0)+0</f>
        <v>8876.66666666667</v>
      </c>
      <c r="S35" s="14" t="n">
        <f aca="false">$B$4-27*($B$5+$B$6)/30-IF($B$11&lt;=27,$B$12,0)+L35</f>
        <v>10229.5323941985</v>
      </c>
      <c r="T35" s="14" t="n">
        <f aca="false">$B$4-41*($B$5+$B$6)/30-IF($B$11&lt;=41,$B$12,0)+L35+M35</f>
        <v>976.264649702869</v>
      </c>
      <c r="U35" s="14" t="n">
        <f aca="false">$B$4-55*($B$5+$B$6)/30-IF($B$11&lt;=55,$B$12,0)+L35+M35+N35</f>
        <v>2786.87497136552</v>
      </c>
      <c r="V35" s="14" t="n">
        <f aca="false">$B$4-69*($B$5+$B$6)/30-IF($B$11&lt;=69,$B$12,0)+L35+M35+N35+O35</f>
        <v>4914.23748314781</v>
      </c>
      <c r="W35" s="14" t="n">
        <f aca="false">$B$4-83*($B$5+$B$6)/30-IF($B$11&lt;=83,$B$12,0)+L35+M35+N35+O35+P35</f>
        <v>6644.13980090284</v>
      </c>
      <c r="X35" s="14" t="n">
        <f aca="false">$B$4-90*($B$5+$B$6)/30-IF($B$11&lt;=90,$B$12,0)+L35+M35+N35+O35+P35+Q35</f>
        <v>9559.49991144675</v>
      </c>
      <c r="AA35" s="14" t="n">
        <f aca="false">MIN(R35:X35)</f>
        <v>976.264649702869</v>
      </c>
    </row>
    <row r="36" customFormat="false" ht="15" hidden="false" customHeight="false" outlineLevel="0" collapsed="false">
      <c r="D36" s="2" t="n">
        <v>31</v>
      </c>
      <c r="E36" s="14" t="n">
        <f aca="false">IF(MOD(D36,$B$13)=0,$B$16,0)</f>
        <v>0</v>
      </c>
      <c r="F36" s="14" t="n">
        <f aca="false">$B$5/30</f>
        <v>133.333333333333</v>
      </c>
      <c r="G36" s="14" t="n">
        <f aca="false">$B$6/30</f>
        <v>30</v>
      </c>
      <c r="H36" s="14" t="n">
        <f aca="false">IF(D36=$B$11,$B$12,0)</f>
        <v>11184.8</v>
      </c>
      <c r="I36" s="14" t="n">
        <f aca="false">I35+E36-F36-G36-H36</f>
        <v>2879.81872784944</v>
      </c>
      <c r="K36" s="2" t="n">
        <v>31</v>
      </c>
      <c r="L36" s="14" t="n">
        <f aca="true">$B$16+NORMINV(RAND(),0,SQRT($B$13*($B$7+$B$8^2))*$B$9*(1-$B$10))</f>
        <v>4365.47572097088</v>
      </c>
      <c r="M36" s="14" t="n">
        <f aca="true">$B$16+NORMINV(RAND(),0,SQRT($B$13*($B$7+$B$8^2))*$B$9*(1-$B$10))</f>
        <v>4275.65789183082</v>
      </c>
      <c r="N36" s="14" t="n">
        <f aca="true">$B$16+NORMINV(RAND(),0,SQRT($B$13*($B$7+$B$8^2))*$B$9*(1-$B$10))</f>
        <v>4170.6745480996</v>
      </c>
      <c r="O36" s="14" t="n">
        <f aca="true">$B$16+NORMINV(RAND(),0,SQRT($B$13*($B$7+$B$8^2))*$B$9*(1-$B$10))</f>
        <v>4014.43375078694</v>
      </c>
      <c r="P36" s="14" t="n">
        <f aca="true">$B$16+NORMINV(RAND(),0,SQRT($B$13*($B$7+$B$8^2))*$B$9*(1-$B$10))</f>
        <v>4399.42443896319</v>
      </c>
      <c r="Q36" s="14" t="n">
        <f aca="true">$B$16+NORMINV(RAND(),0,SQRT($B$13*($B$7+$B$8^2))*$B$9*(1-$B$10))</f>
        <v>3685.42316426491</v>
      </c>
      <c r="R36" s="14" t="n">
        <f aca="false">$B$4-13*($B$5+$B$6)/30-IF($B$11&lt;=13,$B$12,0)+0</f>
        <v>8876.66666666667</v>
      </c>
      <c r="S36" s="14" t="n">
        <f aca="false">$B$4-27*($B$5+$B$6)/30-IF($B$11&lt;=27,$B$12,0)+L36</f>
        <v>10955.4757209709</v>
      </c>
      <c r="T36" s="14" t="n">
        <f aca="false">$B$4-41*($B$5+$B$6)/30-IF($B$11&lt;=41,$B$12,0)+L36+M36</f>
        <v>1759.66694613503</v>
      </c>
      <c r="U36" s="14" t="n">
        <f aca="false">$B$4-55*($B$5+$B$6)/30-IF($B$11&lt;=55,$B$12,0)+L36+M36+N36</f>
        <v>3643.67482756796</v>
      </c>
      <c r="V36" s="14" t="n">
        <f aca="false">$B$4-69*($B$5+$B$6)/30-IF($B$11&lt;=69,$B$12,0)+L36+M36+N36+O36</f>
        <v>5371.44191168823</v>
      </c>
      <c r="W36" s="14" t="n">
        <f aca="false">$B$4-83*($B$5+$B$6)/30-IF($B$11&lt;=83,$B$12,0)+L36+M36+N36+O36+P36</f>
        <v>7484.19968398476</v>
      </c>
      <c r="X36" s="14" t="n">
        <f aca="false">$B$4-90*($B$5+$B$6)/30-IF($B$11&lt;=90,$B$12,0)+L36+M36+N36+O36+P36+Q36</f>
        <v>10026.2895149163</v>
      </c>
      <c r="AA36" s="14" t="n">
        <f aca="false">MIN(R36:X36)</f>
        <v>1759.66694613503</v>
      </c>
    </row>
    <row r="37" customFormat="false" ht="15" hidden="false" customHeight="false" outlineLevel="0" collapsed="false">
      <c r="D37" s="2" t="n">
        <v>32</v>
      </c>
      <c r="E37" s="14" t="n">
        <f aca="false">IF(MOD(D37,$B$13)=0,$B$16,0)</f>
        <v>0</v>
      </c>
      <c r="F37" s="14" t="n">
        <f aca="false">$B$5/30</f>
        <v>133.333333333333</v>
      </c>
      <c r="G37" s="14" t="n">
        <f aca="false">$B$6/30</f>
        <v>30</v>
      </c>
      <c r="H37" s="14" t="n">
        <f aca="false">IF(D37=$B$11,$B$12,0)</f>
        <v>0</v>
      </c>
      <c r="I37" s="14" t="n">
        <f aca="false">I36+E37-F37-G37-H37</f>
        <v>2716.48539451611</v>
      </c>
      <c r="K37" s="2" t="n">
        <v>32</v>
      </c>
      <c r="L37" s="14" t="n">
        <f aca="true">$B$16+NORMINV(RAND(),0,SQRT($B$13*($B$7+$B$8^2))*$B$9*(1-$B$10))</f>
        <v>3825.24724765861</v>
      </c>
      <c r="M37" s="14" t="n">
        <f aca="true">$B$16+NORMINV(RAND(),0,SQRT($B$13*($B$7+$B$8^2))*$B$9*(1-$B$10))</f>
        <v>4147.37706770395</v>
      </c>
      <c r="N37" s="14" t="n">
        <f aca="true">$B$16+NORMINV(RAND(),0,SQRT($B$13*($B$7+$B$8^2))*$B$9*(1-$B$10))</f>
        <v>4294.0179715948</v>
      </c>
      <c r="O37" s="14" t="n">
        <f aca="true">$B$16+NORMINV(RAND(),0,SQRT($B$13*($B$7+$B$8^2))*$B$9*(1-$B$10))</f>
        <v>4010.1648534351</v>
      </c>
      <c r="P37" s="14" t="n">
        <f aca="true">$B$16+NORMINV(RAND(),0,SQRT($B$13*($B$7+$B$8^2))*$B$9*(1-$B$10))</f>
        <v>3883.14386828285</v>
      </c>
      <c r="Q37" s="14" t="n">
        <f aca="true">$B$16+NORMINV(RAND(),0,SQRT($B$13*($B$7+$B$8^2))*$B$9*(1-$B$10))</f>
        <v>4042.38269294424</v>
      </c>
      <c r="R37" s="14" t="n">
        <f aca="false">$B$4-13*($B$5+$B$6)/30-IF($B$11&lt;=13,$B$12,0)+0</f>
        <v>8876.66666666667</v>
      </c>
      <c r="S37" s="14" t="n">
        <f aca="false">$B$4-27*($B$5+$B$6)/30-IF($B$11&lt;=27,$B$12,0)+L37</f>
        <v>10415.2472476586</v>
      </c>
      <c r="T37" s="14" t="n">
        <f aca="false">$B$4-41*($B$5+$B$6)/30-IF($B$11&lt;=41,$B$12,0)+L37+M37</f>
        <v>1091.15764869589</v>
      </c>
      <c r="U37" s="14" t="n">
        <f aca="false">$B$4-55*($B$5+$B$6)/30-IF($B$11&lt;=55,$B$12,0)+L37+M37+N37</f>
        <v>3098.50895362402</v>
      </c>
      <c r="V37" s="14" t="n">
        <f aca="false">$B$4-69*($B$5+$B$6)/30-IF($B$11&lt;=69,$B$12,0)+L37+M37+N37+O37</f>
        <v>4822.00714039246</v>
      </c>
      <c r="W37" s="14" t="n">
        <f aca="false">$B$4-83*($B$5+$B$6)/30-IF($B$11&lt;=83,$B$12,0)+L37+M37+N37+O37+P37</f>
        <v>6418.48434200865</v>
      </c>
      <c r="X37" s="14" t="n">
        <f aca="false">$B$4-90*($B$5+$B$6)/30-IF($B$11&lt;=90,$B$12,0)+L37+M37+N37+O37+P37+Q37</f>
        <v>9317.53370161956</v>
      </c>
      <c r="AA37" s="14" t="n">
        <f aca="false">MIN(R37:X37)</f>
        <v>1091.15764869589</v>
      </c>
    </row>
    <row r="38" customFormat="false" ht="15" hidden="false" customHeight="false" outlineLevel="0" collapsed="false">
      <c r="D38" s="2" t="n">
        <v>33</v>
      </c>
      <c r="E38" s="14" t="n">
        <f aca="false">IF(MOD(D38,$B$13)=0,$B$16,0)</f>
        <v>0</v>
      </c>
      <c r="F38" s="14" t="n">
        <f aca="false">$B$5/30</f>
        <v>133.333333333333</v>
      </c>
      <c r="G38" s="14" t="n">
        <f aca="false">$B$6/30</f>
        <v>30</v>
      </c>
      <c r="H38" s="14" t="n">
        <f aca="false">IF(D38=$B$11,$B$12,0)</f>
        <v>0</v>
      </c>
      <c r="I38" s="14" t="n">
        <f aca="false">I37+E38-F38-G38-H38</f>
        <v>2553.15206118278</v>
      </c>
      <c r="K38" s="2" t="n">
        <v>33</v>
      </c>
      <c r="L38" s="14" t="n">
        <f aca="true">$B$16+NORMINV(RAND(),0,SQRT($B$13*($B$7+$B$8^2))*$B$9*(1-$B$10))</f>
        <v>4820.95672436878</v>
      </c>
      <c r="M38" s="14" t="n">
        <f aca="true">$B$16+NORMINV(RAND(),0,SQRT($B$13*($B$7+$B$8^2))*$B$9*(1-$B$10))</f>
        <v>3816.22992552156</v>
      </c>
      <c r="N38" s="14" t="n">
        <f aca="true">$B$16+NORMINV(RAND(),0,SQRT($B$13*($B$7+$B$8^2))*$B$9*(1-$B$10))</f>
        <v>3777.88902902332</v>
      </c>
      <c r="O38" s="14" t="n">
        <f aca="true">$B$16+NORMINV(RAND(),0,SQRT($B$13*($B$7+$B$8^2))*$B$9*(1-$B$10))</f>
        <v>3822.02905114391</v>
      </c>
      <c r="P38" s="14" t="n">
        <f aca="true">$B$16+NORMINV(RAND(),0,SQRT($B$13*($B$7+$B$8^2))*$B$9*(1-$B$10))</f>
        <v>4038.42862640129</v>
      </c>
      <c r="Q38" s="14" t="n">
        <f aca="true">$B$16+NORMINV(RAND(),0,SQRT($B$13*($B$7+$B$8^2))*$B$9*(1-$B$10))</f>
        <v>3742.6760096696</v>
      </c>
      <c r="R38" s="14" t="n">
        <f aca="false">$B$4-13*($B$5+$B$6)/30-IF($B$11&lt;=13,$B$12,0)+0</f>
        <v>8876.66666666667</v>
      </c>
      <c r="S38" s="14" t="n">
        <f aca="false">$B$4-27*($B$5+$B$6)/30-IF($B$11&lt;=27,$B$12,0)+L38</f>
        <v>11410.9567243688</v>
      </c>
      <c r="T38" s="14" t="n">
        <f aca="false">$B$4-41*($B$5+$B$6)/30-IF($B$11&lt;=41,$B$12,0)+L38+M38</f>
        <v>1755.71998322367</v>
      </c>
      <c r="U38" s="14" t="n">
        <f aca="false">$B$4-55*($B$5+$B$6)/30-IF($B$11&lt;=55,$B$12,0)+L38+M38+N38</f>
        <v>3246.94234558033</v>
      </c>
      <c r="V38" s="14" t="n">
        <f aca="false">$B$4-69*($B$5+$B$6)/30-IF($B$11&lt;=69,$B$12,0)+L38+M38+N38+O38</f>
        <v>4782.30473005757</v>
      </c>
      <c r="W38" s="14" t="n">
        <f aca="false">$B$4-83*($B$5+$B$6)/30-IF($B$11&lt;=83,$B$12,0)+L38+M38+N38+O38+P38</f>
        <v>6534.0666897922</v>
      </c>
      <c r="X38" s="14" t="n">
        <f aca="false">$B$4-90*($B$5+$B$6)/30-IF($B$11&lt;=90,$B$12,0)+L38+M38+N38+O38+P38+Q38</f>
        <v>9133.40936612846</v>
      </c>
      <c r="AA38" s="14" t="n">
        <f aca="false">MIN(R38:X38)</f>
        <v>1755.71998322367</v>
      </c>
    </row>
    <row r="39" customFormat="false" ht="15" hidden="false" customHeight="false" outlineLevel="0" collapsed="false">
      <c r="D39" s="2" t="n">
        <v>34</v>
      </c>
      <c r="E39" s="14" t="n">
        <f aca="false">IF(MOD(D39,$B$13)=0,$B$16,0)</f>
        <v>0</v>
      </c>
      <c r="F39" s="14" t="n">
        <f aca="false">$B$5/30</f>
        <v>133.333333333333</v>
      </c>
      <c r="G39" s="14" t="n">
        <f aca="false">$B$6/30</f>
        <v>30</v>
      </c>
      <c r="H39" s="14" t="n">
        <f aca="false">IF(D39=$B$11,$B$12,0)</f>
        <v>0</v>
      </c>
      <c r="I39" s="14" t="n">
        <f aca="false">I38+E39-F39-G39-H39</f>
        <v>2389.81872784944</v>
      </c>
      <c r="K39" s="2" t="n">
        <v>34</v>
      </c>
      <c r="L39" s="14" t="n">
        <f aca="true">$B$16+NORMINV(RAND(),0,SQRT($B$13*($B$7+$B$8^2))*$B$9*(1-$B$10))</f>
        <v>4587.70743341879</v>
      </c>
      <c r="M39" s="14" t="n">
        <f aca="true">$B$16+NORMINV(RAND(),0,SQRT($B$13*($B$7+$B$8^2))*$B$9*(1-$B$10))</f>
        <v>4103.52010694057</v>
      </c>
      <c r="N39" s="14" t="n">
        <f aca="true">$B$16+NORMINV(RAND(),0,SQRT($B$13*($B$7+$B$8^2))*$B$9*(1-$B$10))</f>
        <v>3620.75560273038</v>
      </c>
      <c r="O39" s="14" t="n">
        <f aca="true">$B$16+NORMINV(RAND(),0,SQRT($B$13*($B$7+$B$8^2))*$B$9*(1-$B$10))</f>
        <v>4070.66316463252</v>
      </c>
      <c r="P39" s="14" t="n">
        <f aca="true">$B$16+NORMINV(RAND(),0,SQRT($B$13*($B$7+$B$8^2))*$B$9*(1-$B$10))</f>
        <v>3881.77565772368</v>
      </c>
      <c r="Q39" s="14" t="n">
        <f aca="true">$B$16+NORMINV(RAND(),0,SQRT($B$13*($B$7+$B$8^2))*$B$9*(1-$B$10))</f>
        <v>4821.03101362717</v>
      </c>
      <c r="R39" s="14" t="n">
        <f aca="false">$B$4-13*($B$5+$B$6)/30-IF($B$11&lt;=13,$B$12,0)+0</f>
        <v>8876.66666666667</v>
      </c>
      <c r="S39" s="14" t="n">
        <f aca="false">$B$4-27*($B$5+$B$6)/30-IF($B$11&lt;=27,$B$12,0)+L39</f>
        <v>11177.7074334188</v>
      </c>
      <c r="T39" s="14" t="n">
        <f aca="false">$B$4-41*($B$5+$B$6)/30-IF($B$11&lt;=41,$B$12,0)+L39+M39</f>
        <v>1809.7608736927</v>
      </c>
      <c r="U39" s="14" t="n">
        <f aca="false">$B$4-55*($B$5+$B$6)/30-IF($B$11&lt;=55,$B$12,0)+L39+M39+N39</f>
        <v>3143.84980975641</v>
      </c>
      <c r="V39" s="14" t="n">
        <f aca="false">$B$4-69*($B$5+$B$6)/30-IF($B$11&lt;=69,$B$12,0)+L39+M39+N39+O39</f>
        <v>4927.84630772226</v>
      </c>
      <c r="W39" s="14" t="n">
        <f aca="false">$B$4-83*($B$5+$B$6)/30-IF($B$11&lt;=83,$B$12,0)+L39+M39+N39+O39+P39</f>
        <v>6522.95529877928</v>
      </c>
      <c r="X39" s="14" t="n">
        <f aca="false">$B$4-90*($B$5+$B$6)/30-IF($B$11&lt;=90,$B$12,0)+L39+M39+N39+O39+P39+Q39</f>
        <v>10200.6529790731</v>
      </c>
      <c r="AA39" s="14" t="n">
        <f aca="false">MIN(R39:X39)</f>
        <v>1809.7608736927</v>
      </c>
    </row>
    <row r="40" customFormat="false" ht="15" hidden="false" customHeight="false" outlineLevel="0" collapsed="false">
      <c r="D40" s="2" t="n">
        <v>35</v>
      </c>
      <c r="E40" s="14" t="n">
        <f aca="false">IF(MOD(D40,$B$13)=0,$B$16,0)</f>
        <v>0</v>
      </c>
      <c r="F40" s="14" t="n">
        <f aca="false">$B$5/30</f>
        <v>133.333333333333</v>
      </c>
      <c r="G40" s="14" t="n">
        <f aca="false">$B$6/30</f>
        <v>30</v>
      </c>
      <c r="H40" s="14" t="n">
        <f aca="false">IF(D40=$B$11,$B$12,0)</f>
        <v>0</v>
      </c>
      <c r="I40" s="14" t="n">
        <f aca="false">I39+E40-F40-G40-H40</f>
        <v>2226.48539451611</v>
      </c>
      <c r="K40" s="2" t="n">
        <v>35</v>
      </c>
      <c r="L40" s="14" t="n">
        <f aca="true">$B$16+NORMINV(RAND(),0,SQRT($B$13*($B$7+$B$8^2))*$B$9*(1-$B$10))</f>
        <v>3951.0297668394</v>
      </c>
      <c r="M40" s="14" t="n">
        <f aca="true">$B$16+NORMINV(RAND(),0,SQRT($B$13*($B$7+$B$8^2))*$B$9*(1-$B$10))</f>
        <v>3456.11690529428</v>
      </c>
      <c r="N40" s="14" t="n">
        <f aca="true">$B$16+NORMINV(RAND(),0,SQRT($B$13*($B$7+$B$8^2))*$B$9*(1-$B$10))</f>
        <v>4043.87755256591</v>
      </c>
      <c r="O40" s="14" t="n">
        <f aca="true">$B$16+NORMINV(RAND(),0,SQRT($B$13*($B$7+$B$8^2))*$B$9*(1-$B$10))</f>
        <v>3717.89627266481</v>
      </c>
      <c r="P40" s="14" t="n">
        <f aca="true">$B$16+NORMINV(RAND(),0,SQRT($B$13*($B$7+$B$8^2))*$B$9*(1-$B$10))</f>
        <v>4105.83509760378</v>
      </c>
      <c r="Q40" s="14" t="n">
        <f aca="true">$B$16+NORMINV(RAND(),0,SQRT($B$13*($B$7+$B$8^2))*$B$9*(1-$B$10))</f>
        <v>4429.45768138009</v>
      </c>
      <c r="R40" s="14" t="n">
        <f aca="false">$B$4-13*($B$5+$B$6)/30-IF($B$11&lt;=13,$B$12,0)+0</f>
        <v>8876.66666666667</v>
      </c>
      <c r="S40" s="14" t="n">
        <f aca="false">$B$4-27*($B$5+$B$6)/30-IF($B$11&lt;=27,$B$12,0)+L40</f>
        <v>10541.0297668394</v>
      </c>
      <c r="T40" s="14" t="n">
        <f aca="false">$B$4-41*($B$5+$B$6)/30-IF($B$11&lt;=41,$B$12,0)+L40+M40</f>
        <v>525.680005467009</v>
      </c>
      <c r="U40" s="14" t="n">
        <f aca="false">$B$4-55*($B$5+$B$6)/30-IF($B$11&lt;=55,$B$12,0)+L40+M40+N40</f>
        <v>2282.89089136626</v>
      </c>
      <c r="V40" s="14" t="n">
        <f aca="false">$B$4-69*($B$5+$B$6)/30-IF($B$11&lt;=69,$B$12,0)+L40+M40+N40+O40</f>
        <v>3714.1204973644</v>
      </c>
      <c r="W40" s="14" t="n">
        <f aca="false">$B$4-83*($B$5+$B$6)/30-IF($B$11&lt;=83,$B$12,0)+L40+M40+N40+O40+P40</f>
        <v>5533.28892830151</v>
      </c>
      <c r="X40" s="14" t="n">
        <f aca="false">$B$4-90*($B$5+$B$6)/30-IF($B$11&lt;=90,$B$12,0)+L40+M40+N40+O40+P40+Q40</f>
        <v>8819.41327634827</v>
      </c>
      <c r="AA40" s="14" t="n">
        <f aca="false">MIN(R40:X40)</f>
        <v>525.680005467009</v>
      </c>
    </row>
    <row r="41" customFormat="false" ht="15" hidden="false" customHeight="false" outlineLevel="0" collapsed="false">
      <c r="D41" s="2" t="n">
        <v>36</v>
      </c>
      <c r="E41" s="14" t="n">
        <f aca="false">IF(MOD(D41,$B$13)=0,$B$16,0)</f>
        <v>0</v>
      </c>
      <c r="F41" s="14" t="n">
        <f aca="false">$B$5/30</f>
        <v>133.333333333333</v>
      </c>
      <c r="G41" s="14" t="n">
        <f aca="false">$B$6/30</f>
        <v>30</v>
      </c>
      <c r="H41" s="14" t="n">
        <f aca="false">IF(D41=$B$11,$B$12,0)</f>
        <v>0</v>
      </c>
      <c r="I41" s="14" t="n">
        <f aca="false">I40+E41-F41-G41-H41</f>
        <v>2063.15206118278</v>
      </c>
      <c r="K41" s="2" t="n">
        <v>36</v>
      </c>
      <c r="L41" s="14" t="n">
        <f aca="true">$B$16+NORMINV(RAND(),0,SQRT($B$13*($B$7+$B$8^2))*$B$9*(1-$B$10))</f>
        <v>4486.5176314663</v>
      </c>
      <c r="M41" s="14" t="n">
        <f aca="true">$B$16+NORMINV(RAND(),0,SQRT($B$13*($B$7+$B$8^2))*$B$9*(1-$B$10))</f>
        <v>4023.98891926397</v>
      </c>
      <c r="N41" s="14" t="n">
        <f aca="true">$B$16+NORMINV(RAND(),0,SQRT($B$13*($B$7+$B$8^2))*$B$9*(1-$B$10))</f>
        <v>3806.86722201627</v>
      </c>
      <c r="O41" s="14" t="n">
        <f aca="true">$B$16+NORMINV(RAND(),0,SQRT($B$13*($B$7+$B$8^2))*$B$9*(1-$B$10))</f>
        <v>3826.54903115219</v>
      </c>
      <c r="P41" s="14" t="n">
        <f aca="true">$B$16+NORMINV(RAND(),0,SQRT($B$13*($B$7+$B$8^2))*$B$9*(1-$B$10))</f>
        <v>3827.11825340533</v>
      </c>
      <c r="Q41" s="14" t="n">
        <f aca="true">$B$16+NORMINV(RAND(),0,SQRT($B$13*($B$7+$B$8^2))*$B$9*(1-$B$10))</f>
        <v>4609.93263960765</v>
      </c>
      <c r="R41" s="14" t="n">
        <f aca="false">$B$4-13*($B$5+$B$6)/30-IF($B$11&lt;=13,$B$12,0)+0</f>
        <v>8876.66666666667</v>
      </c>
      <c r="S41" s="14" t="n">
        <f aca="false">$B$4-27*($B$5+$B$6)/30-IF($B$11&lt;=27,$B$12,0)+L41</f>
        <v>11076.5176314663</v>
      </c>
      <c r="T41" s="14" t="n">
        <f aca="false">$B$4-41*($B$5+$B$6)/30-IF($B$11&lt;=41,$B$12,0)+L41+M41</f>
        <v>1629.0398840636</v>
      </c>
      <c r="U41" s="14" t="n">
        <f aca="false">$B$4-55*($B$5+$B$6)/30-IF($B$11&lt;=55,$B$12,0)+L41+M41+N41</f>
        <v>3149.2404394132</v>
      </c>
      <c r="V41" s="14" t="n">
        <f aca="false">$B$4-69*($B$5+$B$6)/30-IF($B$11&lt;=69,$B$12,0)+L41+M41+N41+O41</f>
        <v>4689.12280389872</v>
      </c>
      <c r="W41" s="14" t="n">
        <f aca="false">$B$4-83*($B$5+$B$6)/30-IF($B$11&lt;=83,$B$12,0)+L41+M41+N41+O41+P41</f>
        <v>6229.57439063738</v>
      </c>
      <c r="X41" s="14" t="n">
        <f aca="false">$B$4-90*($B$5+$B$6)/30-IF($B$11&lt;=90,$B$12,0)+L41+M41+N41+O41+P41+Q41</f>
        <v>9696.17369691169</v>
      </c>
      <c r="AA41" s="14" t="n">
        <f aca="false">MIN(R41:X41)</f>
        <v>1629.0398840636</v>
      </c>
    </row>
    <row r="42" customFormat="false" ht="15" hidden="false" customHeight="false" outlineLevel="0" collapsed="false">
      <c r="D42" s="2" t="n">
        <v>37</v>
      </c>
      <c r="E42" s="14" t="n">
        <f aca="false">IF(MOD(D42,$B$13)=0,$B$16,0)</f>
        <v>0</v>
      </c>
      <c r="F42" s="14" t="n">
        <f aca="false">$B$5/30</f>
        <v>133.333333333333</v>
      </c>
      <c r="G42" s="14" t="n">
        <f aca="false">$B$6/30</f>
        <v>30</v>
      </c>
      <c r="H42" s="14" t="n">
        <f aca="false">IF(D42=$B$11,$B$12,0)</f>
        <v>0</v>
      </c>
      <c r="I42" s="14" t="n">
        <f aca="false">I41+E42-F42-G42-H42</f>
        <v>1899.81872784944</v>
      </c>
      <c r="K42" s="2" t="n">
        <v>37</v>
      </c>
      <c r="L42" s="14" t="n">
        <f aca="true">$B$16+NORMINV(RAND(),0,SQRT($B$13*($B$7+$B$8^2))*$B$9*(1-$B$10))</f>
        <v>4345.07476797411</v>
      </c>
      <c r="M42" s="14" t="n">
        <f aca="true">$B$16+NORMINV(RAND(),0,SQRT($B$13*($B$7+$B$8^2))*$B$9*(1-$B$10))</f>
        <v>4047.20697685359</v>
      </c>
      <c r="N42" s="14" t="n">
        <f aca="true">$B$16+NORMINV(RAND(),0,SQRT($B$13*($B$7+$B$8^2))*$B$9*(1-$B$10))</f>
        <v>4227.66153861824</v>
      </c>
      <c r="O42" s="14" t="n">
        <f aca="true">$B$16+NORMINV(RAND(),0,SQRT($B$13*($B$7+$B$8^2))*$B$9*(1-$B$10))</f>
        <v>4439.70216994501</v>
      </c>
      <c r="P42" s="14" t="n">
        <f aca="true">$B$16+NORMINV(RAND(),0,SQRT($B$13*($B$7+$B$8^2))*$B$9*(1-$B$10))</f>
        <v>3467.53043137007</v>
      </c>
      <c r="Q42" s="14" t="n">
        <f aca="true">$B$16+NORMINV(RAND(),0,SQRT($B$13*($B$7+$B$8^2))*$B$9*(1-$B$10))</f>
        <v>3718.80401518183</v>
      </c>
      <c r="R42" s="14" t="n">
        <f aca="false">$B$4-13*($B$5+$B$6)/30-IF($B$11&lt;=13,$B$12,0)+0</f>
        <v>8876.66666666667</v>
      </c>
      <c r="S42" s="14" t="n">
        <f aca="false">$B$4-27*($B$5+$B$6)/30-IF($B$11&lt;=27,$B$12,0)+L42</f>
        <v>10935.0747679741</v>
      </c>
      <c r="T42" s="14" t="n">
        <f aca="false">$B$4-41*($B$5+$B$6)/30-IF($B$11&lt;=41,$B$12,0)+L42+M42</f>
        <v>1510.81507816104</v>
      </c>
      <c r="U42" s="14" t="n">
        <f aca="false">$B$4-55*($B$5+$B$6)/30-IF($B$11&lt;=55,$B$12,0)+L42+M42+N42</f>
        <v>3451.80995011261</v>
      </c>
      <c r="V42" s="14" t="n">
        <f aca="false">$B$4-69*($B$5+$B$6)/30-IF($B$11&lt;=69,$B$12,0)+L42+M42+N42+O42</f>
        <v>5604.84545339095</v>
      </c>
      <c r="W42" s="14" t="n">
        <f aca="false">$B$4-83*($B$5+$B$6)/30-IF($B$11&lt;=83,$B$12,0)+L42+M42+N42+O42+P42</f>
        <v>6785.70921809436</v>
      </c>
      <c r="X42" s="14" t="n">
        <f aca="false">$B$4-90*($B$5+$B$6)/30-IF($B$11&lt;=90,$B$12,0)+L42+M42+N42+O42+P42+Q42</f>
        <v>9361.17989994285</v>
      </c>
      <c r="AA42" s="14" t="n">
        <f aca="false">MIN(R42:X42)</f>
        <v>1510.81507816104</v>
      </c>
    </row>
    <row r="43" customFormat="false" ht="15" hidden="false" customHeight="false" outlineLevel="0" collapsed="false">
      <c r="D43" s="2" t="n">
        <v>38</v>
      </c>
      <c r="E43" s="14" t="n">
        <f aca="false">IF(MOD(D43,$B$13)=0,$B$16,0)</f>
        <v>0</v>
      </c>
      <c r="F43" s="14" t="n">
        <f aca="false">$B$5/30</f>
        <v>133.333333333333</v>
      </c>
      <c r="G43" s="14" t="n">
        <f aca="false">$B$6/30</f>
        <v>30</v>
      </c>
      <c r="H43" s="14" t="n">
        <f aca="false">IF(D43=$B$11,$B$12,0)</f>
        <v>0</v>
      </c>
      <c r="I43" s="14" t="n">
        <f aca="false">I42+E43-F43-G43-H43</f>
        <v>1736.48539451611</v>
      </c>
      <c r="K43" s="2" t="n">
        <v>38</v>
      </c>
      <c r="L43" s="14" t="n">
        <f aca="true">$B$16+NORMINV(RAND(),0,SQRT($B$13*($B$7+$B$8^2))*$B$9*(1-$B$10))</f>
        <v>4010.53678614556</v>
      </c>
      <c r="M43" s="14" t="n">
        <f aca="true">$B$16+NORMINV(RAND(),0,SQRT($B$13*($B$7+$B$8^2))*$B$9*(1-$B$10))</f>
        <v>3772.45282533295</v>
      </c>
      <c r="N43" s="14" t="n">
        <f aca="true">$B$16+NORMINV(RAND(),0,SQRT($B$13*($B$7+$B$8^2))*$B$9*(1-$B$10))</f>
        <v>3771.69265445924</v>
      </c>
      <c r="O43" s="14" t="n">
        <f aca="true">$B$16+NORMINV(RAND(),0,SQRT($B$13*($B$7+$B$8^2))*$B$9*(1-$B$10))</f>
        <v>4332.02278264345</v>
      </c>
      <c r="P43" s="14" t="n">
        <f aca="true">$B$16+NORMINV(RAND(),0,SQRT($B$13*($B$7+$B$8^2))*$B$9*(1-$B$10))</f>
        <v>4023.96100853395</v>
      </c>
      <c r="Q43" s="14" t="n">
        <f aca="true">$B$16+NORMINV(RAND(),0,SQRT($B$13*($B$7+$B$8^2))*$B$9*(1-$B$10))</f>
        <v>4436.7560034836</v>
      </c>
      <c r="R43" s="14" t="n">
        <f aca="false">$B$4-13*($B$5+$B$6)/30-IF($B$11&lt;=13,$B$12,0)+0</f>
        <v>8876.66666666667</v>
      </c>
      <c r="S43" s="14" t="n">
        <f aca="false">$B$4-27*($B$5+$B$6)/30-IF($B$11&lt;=27,$B$12,0)+L43</f>
        <v>10600.5367861456</v>
      </c>
      <c r="T43" s="14" t="n">
        <f aca="false">$B$4-41*($B$5+$B$6)/30-IF($B$11&lt;=41,$B$12,0)+L43+M43</f>
        <v>901.522944811841</v>
      </c>
      <c r="U43" s="14" t="n">
        <f aca="false">$B$4-55*($B$5+$B$6)/30-IF($B$11&lt;=55,$B$12,0)+L43+M43+N43</f>
        <v>2386.54893260442</v>
      </c>
      <c r="V43" s="14" t="n">
        <f aca="false">$B$4-69*($B$5+$B$6)/30-IF($B$11&lt;=69,$B$12,0)+L43+M43+N43+O43</f>
        <v>4431.9050485812</v>
      </c>
      <c r="W43" s="14" t="n">
        <f aca="false">$B$4-83*($B$5+$B$6)/30-IF($B$11&lt;=83,$B$12,0)+L43+M43+N43+O43+P43</f>
        <v>6169.19939044848</v>
      </c>
      <c r="X43" s="14" t="n">
        <f aca="false">$B$4-90*($B$5+$B$6)/30-IF($B$11&lt;=90,$B$12,0)+L43+M43+N43+O43+P43+Q43</f>
        <v>9462.62206059875</v>
      </c>
      <c r="AA43" s="14" t="n">
        <f aca="false">MIN(R43:X43)</f>
        <v>901.522944811841</v>
      </c>
    </row>
    <row r="44" customFormat="false" ht="15" hidden="false" customHeight="false" outlineLevel="0" collapsed="false">
      <c r="D44" s="2" t="n">
        <v>39</v>
      </c>
      <c r="E44" s="14" t="n">
        <f aca="false">IF(MOD(D44,$B$13)=0,$B$16,0)</f>
        <v>0</v>
      </c>
      <c r="F44" s="14" t="n">
        <f aca="false">$B$5/30</f>
        <v>133.333333333333</v>
      </c>
      <c r="G44" s="14" t="n">
        <f aca="false">$B$6/30</f>
        <v>30</v>
      </c>
      <c r="H44" s="14" t="n">
        <f aca="false">IF(D44=$B$11,$B$12,0)</f>
        <v>0</v>
      </c>
      <c r="I44" s="14" t="n">
        <f aca="false">I43+E44-F44-G44-H44</f>
        <v>1573.15206118278</v>
      </c>
      <c r="K44" s="2" t="n">
        <v>39</v>
      </c>
      <c r="L44" s="14" t="n">
        <f aca="true">$B$16+NORMINV(RAND(),0,SQRT($B$13*($B$7+$B$8^2))*$B$9*(1-$B$10))</f>
        <v>3786.35832808963</v>
      </c>
      <c r="M44" s="14" t="n">
        <f aca="true">$B$16+NORMINV(RAND(),0,SQRT($B$13*($B$7+$B$8^2))*$B$9*(1-$B$10))</f>
        <v>4134.56362911251</v>
      </c>
      <c r="N44" s="14" t="n">
        <f aca="true">$B$16+NORMINV(RAND(),0,SQRT($B$13*($B$7+$B$8^2))*$B$9*(1-$B$10))</f>
        <v>4361.46863842623</v>
      </c>
      <c r="O44" s="14" t="n">
        <f aca="true">$B$16+NORMINV(RAND(),0,SQRT($B$13*($B$7+$B$8^2))*$B$9*(1-$B$10))</f>
        <v>4226.15094747573</v>
      </c>
      <c r="P44" s="14" t="n">
        <f aca="true">$B$16+NORMINV(RAND(),0,SQRT($B$13*($B$7+$B$8^2))*$B$9*(1-$B$10))</f>
        <v>4066.7971622051</v>
      </c>
      <c r="Q44" s="14" t="n">
        <f aca="true">$B$16+NORMINV(RAND(),0,SQRT($B$13*($B$7+$B$8^2))*$B$9*(1-$B$10))</f>
        <v>4405.08600109955</v>
      </c>
      <c r="R44" s="14" t="n">
        <f aca="false">$B$4-13*($B$5+$B$6)/30-IF($B$11&lt;=13,$B$12,0)+0</f>
        <v>8876.66666666667</v>
      </c>
      <c r="S44" s="14" t="n">
        <f aca="false">$B$4-27*($B$5+$B$6)/30-IF($B$11&lt;=27,$B$12,0)+L44</f>
        <v>10376.3583280896</v>
      </c>
      <c r="T44" s="14" t="n">
        <f aca="false">$B$4-41*($B$5+$B$6)/30-IF($B$11&lt;=41,$B$12,0)+L44+M44</f>
        <v>1039.45529053547</v>
      </c>
      <c r="U44" s="14" t="n">
        <f aca="false">$B$4-55*($B$5+$B$6)/30-IF($B$11&lt;=55,$B$12,0)+L44+M44+N44</f>
        <v>3114.25726229504</v>
      </c>
      <c r="V44" s="14" t="n">
        <f aca="false">$B$4-69*($B$5+$B$6)/30-IF($B$11&lt;=69,$B$12,0)+L44+M44+N44+O44</f>
        <v>5053.7415431041</v>
      </c>
      <c r="W44" s="14" t="n">
        <f aca="false">$B$4-83*($B$5+$B$6)/30-IF($B$11&lt;=83,$B$12,0)+L44+M44+N44+O44+P44</f>
        <v>6833.87203864254</v>
      </c>
      <c r="X44" s="14" t="n">
        <f aca="false">$B$4-90*($B$5+$B$6)/30-IF($B$11&lt;=90,$B$12,0)+L44+M44+N44+O44+P44+Q44</f>
        <v>10095.6247064088</v>
      </c>
      <c r="AA44" s="14" t="n">
        <f aca="false">MIN(R44:X44)</f>
        <v>1039.45529053547</v>
      </c>
    </row>
    <row r="45" customFormat="false" ht="15" hidden="false" customHeight="false" outlineLevel="0" collapsed="false">
      <c r="D45" s="2" t="n">
        <v>40</v>
      </c>
      <c r="E45" s="14" t="n">
        <f aca="false">IF(MOD(D45,$B$13)=0,$B$16,0)</f>
        <v>0</v>
      </c>
      <c r="F45" s="14" t="n">
        <f aca="false">$B$5/30</f>
        <v>133.333333333333</v>
      </c>
      <c r="G45" s="14" t="n">
        <f aca="false">$B$6/30</f>
        <v>30</v>
      </c>
      <c r="H45" s="14" t="n">
        <f aca="false">IF(D45=$B$11,$B$12,0)</f>
        <v>0</v>
      </c>
      <c r="I45" s="14" t="n">
        <f aca="false">I44+E45-F45-G45-H45</f>
        <v>1409.81872784944</v>
      </c>
      <c r="K45" s="2" t="n">
        <v>40</v>
      </c>
      <c r="L45" s="14" t="n">
        <f aca="true">$B$16+NORMINV(RAND(),0,SQRT($B$13*($B$7+$B$8^2))*$B$9*(1-$B$10))</f>
        <v>4025.19033764804</v>
      </c>
      <c r="M45" s="14" t="n">
        <f aca="true">$B$16+NORMINV(RAND(),0,SQRT($B$13*($B$7+$B$8^2))*$B$9*(1-$B$10))</f>
        <v>4543.47571180439</v>
      </c>
      <c r="N45" s="14" t="n">
        <f aca="true">$B$16+NORMINV(RAND(),0,SQRT($B$13*($B$7+$B$8^2))*$B$9*(1-$B$10))</f>
        <v>3905.81062413246</v>
      </c>
      <c r="O45" s="14" t="n">
        <f aca="true">$B$16+NORMINV(RAND(),0,SQRT($B$13*($B$7+$B$8^2))*$B$9*(1-$B$10))</f>
        <v>4411.68651246984</v>
      </c>
      <c r="P45" s="14" t="n">
        <f aca="true">$B$16+NORMINV(RAND(),0,SQRT($B$13*($B$7+$B$8^2))*$B$9*(1-$B$10))</f>
        <v>3985.7091726974</v>
      </c>
      <c r="Q45" s="14" t="n">
        <f aca="true">$B$16+NORMINV(RAND(),0,SQRT($B$13*($B$7+$B$8^2))*$B$9*(1-$B$10))</f>
        <v>3788.67739005846</v>
      </c>
      <c r="R45" s="14" t="n">
        <f aca="false">$B$4-13*($B$5+$B$6)/30-IF($B$11&lt;=13,$B$12,0)+0</f>
        <v>8876.66666666667</v>
      </c>
      <c r="S45" s="14" t="n">
        <f aca="false">$B$4-27*($B$5+$B$6)/30-IF($B$11&lt;=27,$B$12,0)+L45</f>
        <v>10615.190337648</v>
      </c>
      <c r="T45" s="14" t="n">
        <f aca="false">$B$4-41*($B$5+$B$6)/30-IF($B$11&lt;=41,$B$12,0)+L45+M45</f>
        <v>1687.19938278577</v>
      </c>
      <c r="U45" s="14" t="n">
        <f aca="false">$B$4-55*($B$5+$B$6)/30-IF($B$11&lt;=55,$B$12,0)+L45+M45+N45</f>
        <v>3306.34334025156</v>
      </c>
      <c r="V45" s="14" t="n">
        <f aca="false">$B$4-69*($B$5+$B$6)/30-IF($B$11&lt;=69,$B$12,0)+L45+M45+N45+O45</f>
        <v>5431.36318605473</v>
      </c>
      <c r="W45" s="14" t="n">
        <f aca="false">$B$4-83*($B$5+$B$6)/30-IF($B$11&lt;=83,$B$12,0)+L45+M45+N45+O45+P45</f>
        <v>7130.40569208546</v>
      </c>
      <c r="X45" s="14" t="n">
        <f aca="false">$B$4-90*($B$5+$B$6)/30-IF($B$11&lt;=90,$B$12,0)+L45+M45+N45+O45+P45+Q45</f>
        <v>9775.74974881059</v>
      </c>
      <c r="AA45" s="14" t="n">
        <f aca="false">MIN(R45:X45)</f>
        <v>1687.19938278577</v>
      </c>
    </row>
    <row r="46" customFormat="false" ht="15" hidden="false" customHeight="false" outlineLevel="0" collapsed="false">
      <c r="D46" s="2" t="n">
        <v>41</v>
      </c>
      <c r="E46" s="14" t="n">
        <f aca="false">IF(MOD(D46,$B$13)=0,$B$16,0)</f>
        <v>0</v>
      </c>
      <c r="F46" s="14" t="n">
        <f aca="false">$B$5/30</f>
        <v>133.333333333333</v>
      </c>
      <c r="G46" s="14" t="n">
        <f aca="false">$B$6/30</f>
        <v>30</v>
      </c>
      <c r="H46" s="14" t="n">
        <f aca="false">IF(D46=$B$11,$B$12,0)</f>
        <v>0</v>
      </c>
      <c r="I46" s="14" t="n">
        <f aca="false">I45+E46-F46-G46-H46</f>
        <v>1246.48539451611</v>
      </c>
      <c r="K46" s="2" t="n">
        <v>41</v>
      </c>
      <c r="L46" s="14" t="n">
        <f aca="true">$B$16+NORMINV(RAND(),0,SQRT($B$13*($B$7+$B$8^2))*$B$9*(1-$B$10))</f>
        <v>4003.9909712315</v>
      </c>
      <c r="M46" s="14" t="n">
        <f aca="true">$B$16+NORMINV(RAND(),0,SQRT($B$13*($B$7+$B$8^2))*$B$9*(1-$B$10))</f>
        <v>3954.39368052404</v>
      </c>
      <c r="N46" s="14" t="n">
        <f aca="true">$B$16+NORMINV(RAND(),0,SQRT($B$13*($B$7+$B$8^2))*$B$9*(1-$B$10))</f>
        <v>4393.77894023709</v>
      </c>
      <c r="O46" s="14" t="n">
        <f aca="true">$B$16+NORMINV(RAND(),0,SQRT($B$13*($B$7+$B$8^2))*$B$9*(1-$B$10))</f>
        <v>4048.04953746125</v>
      </c>
      <c r="P46" s="14" t="n">
        <f aca="true">$B$16+NORMINV(RAND(),0,SQRT($B$13*($B$7+$B$8^2))*$B$9*(1-$B$10))</f>
        <v>4380.8066905848</v>
      </c>
      <c r="Q46" s="14" t="n">
        <f aca="true">$B$16+NORMINV(RAND(),0,SQRT($B$13*($B$7+$B$8^2))*$B$9*(1-$B$10))</f>
        <v>3804.35757174727</v>
      </c>
      <c r="R46" s="14" t="n">
        <f aca="false">$B$4-13*($B$5+$B$6)/30-IF($B$11&lt;=13,$B$12,0)+0</f>
        <v>8876.66666666667</v>
      </c>
      <c r="S46" s="14" t="n">
        <f aca="false">$B$4-27*($B$5+$B$6)/30-IF($B$11&lt;=27,$B$12,0)+L46</f>
        <v>10593.9909712315</v>
      </c>
      <c r="T46" s="14" t="n">
        <f aca="false">$B$4-41*($B$5+$B$6)/30-IF($B$11&lt;=41,$B$12,0)+L46+M46</f>
        <v>1076.91798508886</v>
      </c>
      <c r="U46" s="14" t="n">
        <f aca="false">$B$4-55*($B$5+$B$6)/30-IF($B$11&lt;=55,$B$12,0)+L46+M46+N46</f>
        <v>3184.03025865929</v>
      </c>
      <c r="V46" s="14" t="n">
        <f aca="false">$B$4-69*($B$5+$B$6)/30-IF($B$11&lt;=69,$B$12,0)+L46+M46+N46+O46</f>
        <v>4945.41312945387</v>
      </c>
      <c r="W46" s="14" t="n">
        <f aca="false">$B$4-83*($B$5+$B$6)/30-IF($B$11&lt;=83,$B$12,0)+L46+M46+N46+O46+P46</f>
        <v>7039.55315337201</v>
      </c>
      <c r="X46" s="14" t="n">
        <f aca="false">$B$4-90*($B$5+$B$6)/30-IF($B$11&lt;=90,$B$12,0)+L46+M46+N46+O46+P46+Q46</f>
        <v>9700.57739178594</v>
      </c>
      <c r="AA46" s="14" t="n">
        <f aca="false">MIN(R46:X46)</f>
        <v>1076.91798508886</v>
      </c>
    </row>
    <row r="47" customFormat="false" ht="15" hidden="false" customHeight="false" outlineLevel="0" collapsed="false">
      <c r="D47" s="2" t="n">
        <v>42</v>
      </c>
      <c r="E47" s="14" t="n">
        <f aca="false">IF(MOD(D47,$B$13)=0,$B$16,0)</f>
        <v>4063.9760305914</v>
      </c>
      <c r="F47" s="14" t="n">
        <f aca="false">$B$5/30</f>
        <v>133.333333333333</v>
      </c>
      <c r="G47" s="14" t="n">
        <f aca="false">$B$6/30</f>
        <v>30</v>
      </c>
      <c r="H47" s="14" t="n">
        <f aca="false">IF(D47=$B$11,$B$12,0)</f>
        <v>0</v>
      </c>
      <c r="I47" s="14" t="n">
        <f aca="false">I46+E47-F47-G47-H47</f>
        <v>5147.12809177418</v>
      </c>
      <c r="K47" s="2" t="n">
        <v>42</v>
      </c>
      <c r="L47" s="14" t="n">
        <f aca="true">$B$16+NORMINV(RAND(),0,SQRT($B$13*($B$7+$B$8^2))*$B$9*(1-$B$10))</f>
        <v>4274.6621957748</v>
      </c>
      <c r="M47" s="14" t="n">
        <f aca="true">$B$16+NORMINV(RAND(),0,SQRT($B$13*($B$7+$B$8^2))*$B$9*(1-$B$10))</f>
        <v>4423.30106306206</v>
      </c>
      <c r="N47" s="14" t="n">
        <f aca="true">$B$16+NORMINV(RAND(),0,SQRT($B$13*($B$7+$B$8^2))*$B$9*(1-$B$10))</f>
        <v>3538.08990697542</v>
      </c>
      <c r="O47" s="14" t="n">
        <f aca="true">$B$16+NORMINV(RAND(),0,SQRT($B$13*($B$7+$B$8^2))*$B$9*(1-$B$10))</f>
        <v>4529.98727853166</v>
      </c>
      <c r="P47" s="14" t="n">
        <f aca="true">$B$16+NORMINV(RAND(),0,SQRT($B$13*($B$7+$B$8^2))*$B$9*(1-$B$10))</f>
        <v>3680.56577208659</v>
      </c>
      <c r="Q47" s="14" t="n">
        <f aca="true">$B$16+NORMINV(RAND(),0,SQRT($B$13*($B$7+$B$8^2))*$B$9*(1-$B$10))</f>
        <v>3552.74688523101</v>
      </c>
      <c r="R47" s="14" t="n">
        <f aca="false">$B$4-13*($B$5+$B$6)/30-IF($B$11&lt;=13,$B$12,0)+0</f>
        <v>8876.66666666667</v>
      </c>
      <c r="S47" s="14" t="n">
        <f aca="false">$B$4-27*($B$5+$B$6)/30-IF($B$11&lt;=27,$B$12,0)+L47</f>
        <v>10864.6621957748</v>
      </c>
      <c r="T47" s="14" t="n">
        <f aca="false">$B$4-41*($B$5+$B$6)/30-IF($B$11&lt;=41,$B$12,0)+L47+M47</f>
        <v>1816.49659217019</v>
      </c>
      <c r="U47" s="14" t="n">
        <f aca="false">$B$4-55*($B$5+$B$6)/30-IF($B$11&lt;=55,$B$12,0)+L47+M47+N47</f>
        <v>3067.91983247895</v>
      </c>
      <c r="V47" s="14" t="n">
        <f aca="false">$B$4-69*($B$5+$B$6)/30-IF($B$11&lt;=69,$B$12,0)+L47+M47+N47+O47</f>
        <v>5311.24044434393</v>
      </c>
      <c r="W47" s="14" t="n">
        <f aca="false">$B$4-83*($B$5+$B$6)/30-IF($B$11&lt;=83,$B$12,0)+L47+M47+N47+O47+P47</f>
        <v>6705.13954976386</v>
      </c>
      <c r="X47" s="14" t="n">
        <f aca="false">$B$4-90*($B$5+$B$6)/30-IF($B$11&lt;=90,$B$12,0)+L47+M47+N47+O47+P47+Q47</f>
        <v>9114.55310166154</v>
      </c>
      <c r="AA47" s="14" t="n">
        <f aca="false">MIN(R47:X47)</f>
        <v>1816.49659217019</v>
      </c>
    </row>
    <row r="48" customFormat="false" ht="15" hidden="false" customHeight="false" outlineLevel="0" collapsed="false">
      <c r="D48" s="2" t="n">
        <v>43</v>
      </c>
      <c r="E48" s="14" t="n">
        <f aca="false">IF(MOD(D48,$B$13)=0,$B$16,0)</f>
        <v>0</v>
      </c>
      <c r="F48" s="14" t="n">
        <f aca="false">$B$5/30</f>
        <v>133.333333333333</v>
      </c>
      <c r="G48" s="14" t="n">
        <f aca="false">$B$6/30</f>
        <v>30</v>
      </c>
      <c r="H48" s="14" t="n">
        <f aca="false">IF(D48=$B$11,$B$12,0)</f>
        <v>0</v>
      </c>
      <c r="I48" s="14" t="n">
        <f aca="false">I47+E48-F48-G48-H48</f>
        <v>4983.79475844084</v>
      </c>
      <c r="K48" s="2" t="n">
        <v>43</v>
      </c>
      <c r="L48" s="14" t="n">
        <f aca="true">$B$16+NORMINV(RAND(),0,SQRT($B$13*($B$7+$B$8^2))*$B$9*(1-$B$10))</f>
        <v>4159.71975790899</v>
      </c>
      <c r="M48" s="14" t="n">
        <f aca="true">$B$16+NORMINV(RAND(),0,SQRT($B$13*($B$7+$B$8^2))*$B$9*(1-$B$10))</f>
        <v>3780.5170249056</v>
      </c>
      <c r="N48" s="14" t="n">
        <f aca="true">$B$16+NORMINV(RAND(),0,SQRT($B$13*($B$7+$B$8^2))*$B$9*(1-$B$10))</f>
        <v>3775.43269936909</v>
      </c>
      <c r="O48" s="14" t="n">
        <f aca="true">$B$16+NORMINV(RAND(),0,SQRT($B$13*($B$7+$B$8^2))*$B$9*(1-$B$10))</f>
        <v>4046.14529999367</v>
      </c>
      <c r="P48" s="14" t="n">
        <f aca="true">$B$16+NORMINV(RAND(),0,SQRT($B$13*($B$7+$B$8^2))*$B$9*(1-$B$10))</f>
        <v>4192.72635522178</v>
      </c>
      <c r="Q48" s="14" t="n">
        <f aca="true">$B$16+NORMINV(RAND(),0,SQRT($B$13*($B$7+$B$8^2))*$B$9*(1-$B$10))</f>
        <v>3895.238340389</v>
      </c>
      <c r="R48" s="14" t="n">
        <f aca="false">$B$4-13*($B$5+$B$6)/30-IF($B$11&lt;=13,$B$12,0)+0</f>
        <v>8876.66666666667</v>
      </c>
      <c r="S48" s="14" t="n">
        <f aca="false">$B$4-27*($B$5+$B$6)/30-IF($B$11&lt;=27,$B$12,0)+L48</f>
        <v>10749.719757909</v>
      </c>
      <c r="T48" s="14" t="n">
        <f aca="false">$B$4-41*($B$5+$B$6)/30-IF($B$11&lt;=41,$B$12,0)+L48+M48</f>
        <v>1058.77011614792</v>
      </c>
      <c r="U48" s="14" t="n">
        <f aca="false">$B$4-55*($B$5+$B$6)/30-IF($B$11&lt;=55,$B$12,0)+L48+M48+N48</f>
        <v>2547.53614885034</v>
      </c>
      <c r="V48" s="14" t="n">
        <f aca="false">$B$4-69*($B$5+$B$6)/30-IF($B$11&lt;=69,$B$12,0)+L48+M48+N48+O48</f>
        <v>4307.01478217734</v>
      </c>
      <c r="W48" s="14" t="n">
        <f aca="false">$B$4-83*($B$5+$B$6)/30-IF($B$11&lt;=83,$B$12,0)+L48+M48+N48+O48+P48</f>
        <v>6213.07447073246</v>
      </c>
      <c r="X48" s="14" t="n">
        <f aca="false">$B$4-90*($B$5+$B$6)/30-IF($B$11&lt;=90,$B$12,0)+L48+M48+N48+O48+P48+Q48</f>
        <v>8964.97947778813</v>
      </c>
      <c r="AA48" s="14" t="n">
        <f aca="false">MIN(R48:X48)</f>
        <v>1058.77011614792</v>
      </c>
    </row>
    <row r="49" customFormat="false" ht="15" hidden="false" customHeight="false" outlineLevel="0" collapsed="false">
      <c r="D49" s="2" t="n">
        <v>44</v>
      </c>
      <c r="E49" s="14" t="n">
        <f aca="false">IF(MOD(D49,$B$13)=0,$B$16,0)</f>
        <v>0</v>
      </c>
      <c r="F49" s="14" t="n">
        <f aca="false">$B$5/30</f>
        <v>133.333333333333</v>
      </c>
      <c r="G49" s="14" t="n">
        <f aca="false">$B$6/30</f>
        <v>30</v>
      </c>
      <c r="H49" s="14" t="n">
        <f aca="false">IF(D49=$B$11,$B$12,0)</f>
        <v>0</v>
      </c>
      <c r="I49" s="14" t="n">
        <f aca="false">I48+E49-F49-G49-H49</f>
        <v>4820.46142510751</v>
      </c>
      <c r="K49" s="2" t="n">
        <v>44</v>
      </c>
      <c r="L49" s="14" t="n">
        <f aca="true">$B$16+NORMINV(RAND(),0,SQRT($B$13*($B$7+$B$8^2))*$B$9*(1-$B$10))</f>
        <v>3673.41750280418</v>
      </c>
      <c r="M49" s="14" t="n">
        <f aca="true">$B$16+NORMINV(RAND(),0,SQRT($B$13*($B$7+$B$8^2))*$B$9*(1-$B$10))</f>
        <v>4263.23476264561</v>
      </c>
      <c r="N49" s="14" t="n">
        <f aca="true">$B$16+NORMINV(RAND(),0,SQRT($B$13*($B$7+$B$8^2))*$B$9*(1-$B$10))</f>
        <v>4489.19781864187</v>
      </c>
      <c r="O49" s="14" t="n">
        <f aca="true">$B$16+NORMINV(RAND(),0,SQRT($B$13*($B$7+$B$8^2))*$B$9*(1-$B$10))</f>
        <v>4015.88880071088</v>
      </c>
      <c r="P49" s="14" t="n">
        <f aca="true">$B$16+NORMINV(RAND(),0,SQRT($B$13*($B$7+$B$8^2))*$B$9*(1-$B$10))</f>
        <v>4174.11203348903</v>
      </c>
      <c r="Q49" s="14" t="n">
        <f aca="true">$B$16+NORMINV(RAND(),0,SQRT($B$13*($B$7+$B$8^2))*$B$9*(1-$B$10))</f>
        <v>4231.09699586288</v>
      </c>
      <c r="R49" s="14" t="n">
        <f aca="false">$B$4-13*($B$5+$B$6)/30-IF($B$11&lt;=13,$B$12,0)+0</f>
        <v>8876.66666666667</v>
      </c>
      <c r="S49" s="14" t="n">
        <f aca="false">$B$4-27*($B$5+$B$6)/30-IF($B$11&lt;=27,$B$12,0)+L49</f>
        <v>10263.4175028042</v>
      </c>
      <c r="T49" s="14" t="n">
        <f aca="false">$B$4-41*($B$5+$B$6)/30-IF($B$11&lt;=41,$B$12,0)+L49+M49</f>
        <v>1055.18559878313</v>
      </c>
      <c r="U49" s="14" t="n">
        <f aca="false">$B$4-55*($B$5+$B$6)/30-IF($B$11&lt;=55,$B$12,0)+L49+M49+N49</f>
        <v>3257.71675075833</v>
      </c>
      <c r="V49" s="14" t="n">
        <f aca="false">$B$4-69*($B$5+$B$6)/30-IF($B$11&lt;=69,$B$12,0)+L49+M49+N49+O49</f>
        <v>4986.93888480254</v>
      </c>
      <c r="W49" s="14" t="n">
        <f aca="false">$B$4-83*($B$5+$B$6)/30-IF($B$11&lt;=83,$B$12,0)+L49+M49+N49+O49+P49</f>
        <v>6874.38425162491</v>
      </c>
      <c r="X49" s="14" t="n">
        <f aca="false">$B$4-90*($B$5+$B$6)/30-IF($B$11&lt;=90,$B$12,0)+L49+M49+N49+O49+P49+Q49</f>
        <v>9962.14791415445</v>
      </c>
      <c r="AA49" s="14" t="n">
        <f aca="false">MIN(R49:X49)</f>
        <v>1055.18559878313</v>
      </c>
    </row>
    <row r="50" customFormat="false" ht="15" hidden="false" customHeight="false" outlineLevel="0" collapsed="false">
      <c r="D50" s="2" t="n">
        <v>45</v>
      </c>
      <c r="E50" s="14" t="n">
        <f aca="false">IF(MOD(D50,$B$13)=0,$B$16,0)</f>
        <v>0</v>
      </c>
      <c r="F50" s="14" t="n">
        <f aca="false">$B$5/30</f>
        <v>133.333333333333</v>
      </c>
      <c r="G50" s="14" t="n">
        <f aca="false">$B$6/30</f>
        <v>30</v>
      </c>
      <c r="H50" s="14" t="n">
        <f aca="false">IF(D50=$B$11,$B$12,0)</f>
        <v>0</v>
      </c>
      <c r="I50" s="14" t="n">
        <f aca="false">I49+E50-F50-G50-H50</f>
        <v>4657.12809177418</v>
      </c>
      <c r="K50" s="2" t="n">
        <v>45</v>
      </c>
      <c r="L50" s="14" t="n">
        <f aca="true">$B$16+NORMINV(RAND(),0,SQRT($B$13*($B$7+$B$8^2))*$B$9*(1-$B$10))</f>
        <v>4041.256449503</v>
      </c>
      <c r="M50" s="14" t="n">
        <f aca="true">$B$16+NORMINV(RAND(),0,SQRT($B$13*($B$7+$B$8^2))*$B$9*(1-$B$10))</f>
        <v>4564.03812578784</v>
      </c>
      <c r="N50" s="14" t="n">
        <f aca="true">$B$16+NORMINV(RAND(),0,SQRT($B$13*($B$7+$B$8^2))*$B$9*(1-$B$10))</f>
        <v>3854.70966875835</v>
      </c>
      <c r="O50" s="14" t="n">
        <f aca="true">$B$16+NORMINV(RAND(),0,SQRT($B$13*($B$7+$B$8^2))*$B$9*(1-$B$10))</f>
        <v>4430.55169250886</v>
      </c>
      <c r="P50" s="14" t="n">
        <f aca="true">$B$16+NORMINV(RAND(),0,SQRT($B$13*($B$7+$B$8^2))*$B$9*(1-$B$10))</f>
        <v>4226.32563464719</v>
      </c>
      <c r="Q50" s="14" t="n">
        <f aca="true">$B$16+NORMINV(RAND(),0,SQRT($B$13*($B$7+$B$8^2))*$B$9*(1-$B$10))</f>
        <v>4043.33163809145</v>
      </c>
      <c r="R50" s="14" t="n">
        <f aca="false">$B$4-13*($B$5+$B$6)/30-IF($B$11&lt;=13,$B$12,0)+0</f>
        <v>8876.66666666667</v>
      </c>
      <c r="S50" s="14" t="n">
        <f aca="false">$B$4-27*($B$5+$B$6)/30-IF($B$11&lt;=27,$B$12,0)+L50</f>
        <v>10631.256449503</v>
      </c>
      <c r="T50" s="14" t="n">
        <f aca="false">$B$4-41*($B$5+$B$6)/30-IF($B$11&lt;=41,$B$12,0)+L50+M50</f>
        <v>1723.82790862416</v>
      </c>
      <c r="U50" s="14" t="n">
        <f aca="false">$B$4-55*($B$5+$B$6)/30-IF($B$11&lt;=55,$B$12,0)+L50+M50+N50</f>
        <v>3291.87091071585</v>
      </c>
      <c r="V50" s="14" t="n">
        <f aca="false">$B$4-69*($B$5+$B$6)/30-IF($B$11&lt;=69,$B$12,0)+L50+M50+N50+O50</f>
        <v>5435.75593655805</v>
      </c>
      <c r="W50" s="14" t="n">
        <f aca="false">$B$4-83*($B$5+$B$6)/30-IF($B$11&lt;=83,$B$12,0)+L50+M50+N50+O50+P50</f>
        <v>7375.41490453858</v>
      </c>
      <c r="X50" s="14" t="n">
        <f aca="false">$B$4-90*($B$5+$B$6)/30-IF($B$11&lt;=90,$B$12,0)+L50+M50+N50+O50+P50+Q50</f>
        <v>10275.4132092967</v>
      </c>
      <c r="AA50" s="14" t="n">
        <f aca="false">MIN(R50:X50)</f>
        <v>1723.82790862416</v>
      </c>
    </row>
    <row r="51" customFormat="false" ht="15" hidden="false" customHeight="false" outlineLevel="0" collapsed="false">
      <c r="D51" s="2" t="n">
        <v>46</v>
      </c>
      <c r="E51" s="14" t="n">
        <f aca="false">IF(MOD(D51,$B$13)=0,$B$16,0)</f>
        <v>0</v>
      </c>
      <c r="F51" s="14" t="n">
        <f aca="false">$B$5/30</f>
        <v>133.333333333333</v>
      </c>
      <c r="G51" s="14" t="n">
        <f aca="false">$B$6/30</f>
        <v>30</v>
      </c>
      <c r="H51" s="14" t="n">
        <f aca="false">IF(D51=$B$11,$B$12,0)</f>
        <v>0</v>
      </c>
      <c r="I51" s="14" t="n">
        <f aca="false">I50+E51-F51-G51-H51</f>
        <v>4493.79475844085</v>
      </c>
      <c r="K51" s="2" t="n">
        <v>46</v>
      </c>
      <c r="L51" s="14" t="n">
        <f aca="true">$B$16+NORMINV(RAND(),0,SQRT($B$13*($B$7+$B$8^2))*$B$9*(1-$B$10))</f>
        <v>3943.85835979102</v>
      </c>
      <c r="M51" s="14" t="n">
        <f aca="true">$B$16+NORMINV(RAND(),0,SQRT($B$13*($B$7+$B$8^2))*$B$9*(1-$B$10))</f>
        <v>3937.91548944206</v>
      </c>
      <c r="N51" s="14" t="n">
        <f aca="true">$B$16+NORMINV(RAND(),0,SQRT($B$13*($B$7+$B$8^2))*$B$9*(1-$B$10))</f>
        <v>4020.12583587895</v>
      </c>
      <c r="O51" s="14" t="n">
        <f aca="true">$B$16+NORMINV(RAND(),0,SQRT($B$13*($B$7+$B$8^2))*$B$9*(1-$B$10))</f>
        <v>3870.0003015239</v>
      </c>
      <c r="P51" s="14" t="n">
        <f aca="true">$B$16+NORMINV(RAND(),0,SQRT($B$13*($B$7+$B$8^2))*$B$9*(1-$B$10))</f>
        <v>4346.9997251317</v>
      </c>
      <c r="Q51" s="14" t="n">
        <f aca="true">$B$16+NORMINV(RAND(),0,SQRT($B$13*($B$7+$B$8^2))*$B$9*(1-$B$10))</f>
        <v>4132.74531691214</v>
      </c>
      <c r="R51" s="14" t="n">
        <f aca="false">$B$4-13*($B$5+$B$6)/30-IF($B$11&lt;=13,$B$12,0)+0</f>
        <v>8876.66666666667</v>
      </c>
      <c r="S51" s="14" t="n">
        <f aca="false">$B$4-27*($B$5+$B$6)/30-IF($B$11&lt;=27,$B$12,0)+L51</f>
        <v>10533.858359791</v>
      </c>
      <c r="T51" s="14" t="n">
        <f aca="false">$B$4-41*($B$5+$B$6)/30-IF($B$11&lt;=41,$B$12,0)+L51+M51</f>
        <v>1000.30718256641</v>
      </c>
      <c r="U51" s="14" t="n">
        <f aca="false">$B$4-55*($B$5+$B$6)/30-IF($B$11&lt;=55,$B$12,0)+L51+M51+N51</f>
        <v>2733.7663517787</v>
      </c>
      <c r="V51" s="14" t="n">
        <f aca="false">$B$4-69*($B$5+$B$6)/30-IF($B$11&lt;=69,$B$12,0)+L51+M51+N51+O51</f>
        <v>4317.09998663593</v>
      </c>
      <c r="W51" s="14" t="n">
        <f aca="false">$B$4-83*($B$5+$B$6)/30-IF($B$11&lt;=83,$B$12,0)+L51+M51+N51+O51+P51</f>
        <v>6377.43304510096</v>
      </c>
      <c r="X51" s="14" t="n">
        <f aca="false">$B$4-90*($B$5+$B$6)/30-IF($B$11&lt;=90,$B$12,0)+L51+M51+N51+O51+P51+Q51</f>
        <v>9366.84502867977</v>
      </c>
      <c r="AA51" s="14" t="n">
        <f aca="false">MIN(R51:X51)</f>
        <v>1000.30718256641</v>
      </c>
    </row>
    <row r="52" customFormat="false" ht="15" hidden="false" customHeight="false" outlineLevel="0" collapsed="false">
      <c r="D52" s="2" t="n">
        <v>47</v>
      </c>
      <c r="E52" s="14" t="n">
        <f aca="false">IF(MOD(D52,$B$13)=0,$B$16,0)</f>
        <v>0</v>
      </c>
      <c r="F52" s="14" t="n">
        <f aca="false">$B$5/30</f>
        <v>133.333333333333</v>
      </c>
      <c r="G52" s="14" t="n">
        <f aca="false">$B$6/30</f>
        <v>30</v>
      </c>
      <c r="H52" s="14" t="n">
        <f aca="false">IF(D52=$B$11,$B$12,0)</f>
        <v>0</v>
      </c>
      <c r="I52" s="14" t="n">
        <f aca="false">I51+E52-F52-G52-H52</f>
        <v>4330.46142510751</v>
      </c>
      <c r="K52" s="2" t="n">
        <v>47</v>
      </c>
      <c r="L52" s="14" t="n">
        <f aca="true">$B$16+NORMINV(RAND(),0,SQRT($B$13*($B$7+$B$8^2))*$B$9*(1-$B$10))</f>
        <v>4090.70375588785</v>
      </c>
      <c r="M52" s="14" t="n">
        <f aca="true">$B$16+NORMINV(RAND(),0,SQRT($B$13*($B$7+$B$8^2))*$B$9*(1-$B$10))</f>
        <v>4165.37474504017</v>
      </c>
      <c r="N52" s="14" t="n">
        <f aca="true">$B$16+NORMINV(RAND(),0,SQRT($B$13*($B$7+$B$8^2))*$B$9*(1-$B$10))</f>
        <v>4162.69856370299</v>
      </c>
      <c r="O52" s="14" t="n">
        <f aca="true">$B$16+NORMINV(RAND(),0,SQRT($B$13*($B$7+$B$8^2))*$B$9*(1-$B$10))</f>
        <v>4115.27518540755</v>
      </c>
      <c r="P52" s="14" t="n">
        <f aca="true">$B$16+NORMINV(RAND(),0,SQRT($B$13*($B$7+$B$8^2))*$B$9*(1-$B$10))</f>
        <v>3829.4907626576</v>
      </c>
      <c r="Q52" s="14" t="n">
        <f aca="true">$B$16+NORMINV(RAND(),0,SQRT($B$13*($B$7+$B$8^2))*$B$9*(1-$B$10))</f>
        <v>4396.56435525754</v>
      </c>
      <c r="R52" s="14" t="n">
        <f aca="false">$B$4-13*($B$5+$B$6)/30-IF($B$11&lt;=13,$B$12,0)+0</f>
        <v>8876.66666666667</v>
      </c>
      <c r="S52" s="14" t="n">
        <f aca="false">$B$4-27*($B$5+$B$6)/30-IF($B$11&lt;=27,$B$12,0)+L52</f>
        <v>10680.7037558879</v>
      </c>
      <c r="T52" s="14" t="n">
        <f aca="false">$B$4-41*($B$5+$B$6)/30-IF($B$11&lt;=41,$B$12,0)+L52+M52</f>
        <v>1374.61183426135</v>
      </c>
      <c r="U52" s="14" t="n">
        <f aca="false">$B$4-55*($B$5+$B$6)/30-IF($B$11&lt;=55,$B$12,0)+L52+M52+N52</f>
        <v>3250.64373129768</v>
      </c>
      <c r="V52" s="14" t="n">
        <f aca="false">$B$4-69*($B$5+$B$6)/30-IF($B$11&lt;=69,$B$12,0)+L52+M52+N52+O52</f>
        <v>5079.25225003856</v>
      </c>
      <c r="W52" s="14" t="n">
        <f aca="false">$B$4-83*($B$5+$B$6)/30-IF($B$11&lt;=83,$B$12,0)+L52+M52+N52+O52+P52</f>
        <v>6622.0763460295</v>
      </c>
      <c r="X52" s="14" t="n">
        <f aca="false">$B$4-90*($B$5+$B$6)/30-IF($B$11&lt;=90,$B$12,0)+L52+M52+N52+O52+P52+Q52</f>
        <v>9875.3073679537</v>
      </c>
      <c r="AA52" s="14" t="n">
        <f aca="false">MIN(R52:X52)</f>
        <v>1374.61183426135</v>
      </c>
    </row>
    <row r="53" customFormat="false" ht="15" hidden="false" customHeight="false" outlineLevel="0" collapsed="false">
      <c r="D53" s="2" t="n">
        <v>48</v>
      </c>
      <c r="E53" s="14" t="n">
        <f aca="false">IF(MOD(D53,$B$13)=0,$B$16,0)</f>
        <v>0</v>
      </c>
      <c r="F53" s="14" t="n">
        <f aca="false">$B$5/30</f>
        <v>133.333333333333</v>
      </c>
      <c r="G53" s="14" t="n">
        <f aca="false">$B$6/30</f>
        <v>30</v>
      </c>
      <c r="H53" s="14" t="n">
        <f aca="false">IF(D53=$B$11,$B$12,0)</f>
        <v>0</v>
      </c>
      <c r="I53" s="14" t="n">
        <f aca="false">I52+E53-F53-G53-H53</f>
        <v>4167.12809177418</v>
      </c>
      <c r="K53" s="2" t="n">
        <v>48</v>
      </c>
      <c r="L53" s="14" t="n">
        <f aca="true">$B$16+NORMINV(RAND(),0,SQRT($B$13*($B$7+$B$8^2))*$B$9*(1-$B$10))</f>
        <v>3844.3112869028</v>
      </c>
      <c r="M53" s="14" t="n">
        <f aca="true">$B$16+NORMINV(RAND(),0,SQRT($B$13*($B$7+$B$8^2))*$B$9*(1-$B$10))</f>
        <v>3979.52028579228</v>
      </c>
      <c r="N53" s="14" t="n">
        <f aca="true">$B$16+NORMINV(RAND(),0,SQRT($B$13*($B$7+$B$8^2))*$B$9*(1-$B$10))</f>
        <v>4049.82330242462</v>
      </c>
      <c r="O53" s="14" t="n">
        <f aca="true">$B$16+NORMINV(RAND(),0,SQRT($B$13*($B$7+$B$8^2))*$B$9*(1-$B$10))</f>
        <v>4394.20868030958</v>
      </c>
      <c r="P53" s="14" t="n">
        <f aca="true">$B$16+NORMINV(RAND(),0,SQRT($B$13*($B$7+$B$8^2))*$B$9*(1-$B$10))</f>
        <v>4463.98506537882</v>
      </c>
      <c r="Q53" s="14" t="n">
        <f aca="true">$B$16+NORMINV(RAND(),0,SQRT($B$13*($B$7+$B$8^2))*$B$9*(1-$B$10))</f>
        <v>4165.82496762548</v>
      </c>
      <c r="R53" s="14" t="n">
        <f aca="false">$B$4-13*($B$5+$B$6)/30-IF($B$11&lt;=13,$B$12,0)+0</f>
        <v>8876.66666666667</v>
      </c>
      <c r="S53" s="14" t="n">
        <f aca="false">$B$4-27*($B$5+$B$6)/30-IF($B$11&lt;=27,$B$12,0)+L53</f>
        <v>10434.3112869028</v>
      </c>
      <c r="T53" s="14" t="n">
        <f aca="false">$B$4-41*($B$5+$B$6)/30-IF($B$11&lt;=41,$B$12,0)+L53+M53</f>
        <v>942.364906028408</v>
      </c>
      <c r="U53" s="14" t="n">
        <f aca="false">$B$4-55*($B$5+$B$6)/30-IF($B$11&lt;=55,$B$12,0)+L53+M53+N53</f>
        <v>2705.52154178636</v>
      </c>
      <c r="V53" s="14" t="n">
        <f aca="false">$B$4-69*($B$5+$B$6)/30-IF($B$11&lt;=69,$B$12,0)+L53+M53+N53+O53</f>
        <v>4813.06355542928</v>
      </c>
      <c r="W53" s="14" t="n">
        <f aca="false">$B$4-83*($B$5+$B$6)/30-IF($B$11&lt;=83,$B$12,0)+L53+M53+N53+O53+P53</f>
        <v>6990.38195414143</v>
      </c>
      <c r="X53" s="14" t="n">
        <f aca="false">$B$4-90*($B$5+$B$6)/30-IF($B$11&lt;=90,$B$12,0)+L53+M53+N53+O53+P53+Q53</f>
        <v>10012.8735884336</v>
      </c>
      <c r="AA53" s="14" t="n">
        <f aca="false">MIN(R53:X53)</f>
        <v>942.364906028408</v>
      </c>
    </row>
    <row r="54" customFormat="false" ht="15" hidden="false" customHeight="false" outlineLevel="0" collapsed="false">
      <c r="D54" s="2" t="n">
        <v>49</v>
      </c>
      <c r="E54" s="14" t="n">
        <f aca="false">IF(MOD(D54,$B$13)=0,$B$16,0)</f>
        <v>0</v>
      </c>
      <c r="F54" s="14" t="n">
        <f aca="false">$B$5/30</f>
        <v>133.333333333333</v>
      </c>
      <c r="G54" s="14" t="n">
        <f aca="false">$B$6/30</f>
        <v>30</v>
      </c>
      <c r="H54" s="14" t="n">
        <f aca="false">IF(D54=$B$11,$B$12,0)</f>
        <v>0</v>
      </c>
      <c r="I54" s="14" t="n">
        <f aca="false">I53+E54-F54-G54-H54</f>
        <v>4003.79475844085</v>
      </c>
      <c r="K54" s="2" t="n">
        <v>49</v>
      </c>
      <c r="L54" s="14" t="n">
        <f aca="true">$B$16+NORMINV(RAND(),0,SQRT($B$13*($B$7+$B$8^2))*$B$9*(1-$B$10))</f>
        <v>4073.21378339997</v>
      </c>
      <c r="M54" s="14" t="n">
        <f aca="true">$B$16+NORMINV(RAND(),0,SQRT($B$13*($B$7+$B$8^2))*$B$9*(1-$B$10))</f>
        <v>3971.5403407747</v>
      </c>
      <c r="N54" s="14" t="n">
        <f aca="true">$B$16+NORMINV(RAND(),0,SQRT($B$13*($B$7+$B$8^2))*$B$9*(1-$B$10))</f>
        <v>4600.5531123564</v>
      </c>
      <c r="O54" s="14" t="n">
        <f aca="true">$B$16+NORMINV(RAND(),0,SQRT($B$13*($B$7+$B$8^2))*$B$9*(1-$B$10))</f>
        <v>4010.46889411196</v>
      </c>
      <c r="P54" s="14" t="n">
        <f aca="true">$B$16+NORMINV(RAND(),0,SQRT($B$13*($B$7+$B$8^2))*$B$9*(1-$B$10))</f>
        <v>4176.98993113555</v>
      </c>
      <c r="Q54" s="14" t="n">
        <f aca="true">$B$16+NORMINV(RAND(),0,SQRT($B$13*($B$7+$B$8^2))*$B$9*(1-$B$10))</f>
        <v>3283.44347127921</v>
      </c>
      <c r="R54" s="14" t="n">
        <f aca="false">$B$4-13*($B$5+$B$6)/30-IF($B$11&lt;=13,$B$12,0)+0</f>
        <v>8876.66666666667</v>
      </c>
      <c r="S54" s="14" t="n">
        <f aca="false">$B$4-27*($B$5+$B$6)/30-IF($B$11&lt;=27,$B$12,0)+L54</f>
        <v>10663.2137834</v>
      </c>
      <c r="T54" s="14" t="n">
        <f aca="false">$B$4-41*($B$5+$B$6)/30-IF($B$11&lt;=41,$B$12,0)+L54+M54</f>
        <v>1163.287457508</v>
      </c>
      <c r="U54" s="14" t="n">
        <f aca="false">$B$4-55*($B$5+$B$6)/30-IF($B$11&lt;=55,$B$12,0)+L54+M54+N54</f>
        <v>3477.17390319774</v>
      </c>
      <c r="V54" s="14" t="n">
        <f aca="false">$B$4-69*($B$5+$B$6)/30-IF($B$11&lt;=69,$B$12,0)+L54+M54+N54+O54</f>
        <v>5200.97613064303</v>
      </c>
      <c r="W54" s="14" t="n">
        <f aca="false">$B$4-83*($B$5+$B$6)/30-IF($B$11&lt;=83,$B$12,0)+L54+M54+N54+O54+P54</f>
        <v>7091.29939511192</v>
      </c>
      <c r="X54" s="14" t="n">
        <f aca="false">$B$4-90*($B$5+$B$6)/30-IF($B$11&lt;=90,$B$12,0)+L54+M54+N54+O54+P54+Q54</f>
        <v>9231.40953305779</v>
      </c>
      <c r="AA54" s="14" t="n">
        <f aca="false">MIN(R54:X54)</f>
        <v>1163.287457508</v>
      </c>
    </row>
    <row r="55" customFormat="false" ht="15" hidden="false" customHeight="false" outlineLevel="0" collapsed="false">
      <c r="D55" s="2" t="n">
        <v>50</v>
      </c>
      <c r="E55" s="14" t="n">
        <f aca="false">IF(MOD(D55,$B$13)=0,$B$16,0)</f>
        <v>0</v>
      </c>
      <c r="F55" s="14" t="n">
        <f aca="false">$B$5/30</f>
        <v>133.333333333333</v>
      </c>
      <c r="G55" s="14" t="n">
        <f aca="false">$B$6/30</f>
        <v>30</v>
      </c>
      <c r="H55" s="14" t="n">
        <f aca="false">IF(D55=$B$11,$B$12,0)</f>
        <v>0</v>
      </c>
      <c r="I55" s="14" t="n">
        <f aca="false">I54+E55-F55-G55-H55</f>
        <v>3840.46142510751</v>
      </c>
      <c r="K55" s="2" t="n">
        <v>50</v>
      </c>
      <c r="L55" s="14" t="n">
        <f aca="true">$B$16+NORMINV(RAND(),0,SQRT($B$13*($B$7+$B$8^2))*$B$9*(1-$B$10))</f>
        <v>4248.2575618567</v>
      </c>
      <c r="M55" s="14" t="n">
        <f aca="true">$B$16+NORMINV(RAND(),0,SQRT($B$13*($B$7+$B$8^2))*$B$9*(1-$B$10))</f>
        <v>3912.13923770302</v>
      </c>
      <c r="N55" s="14" t="n">
        <f aca="true">$B$16+NORMINV(RAND(),0,SQRT($B$13*($B$7+$B$8^2))*$B$9*(1-$B$10))</f>
        <v>3660.89301012769</v>
      </c>
      <c r="O55" s="14" t="n">
        <f aca="true">$B$16+NORMINV(RAND(),0,SQRT($B$13*($B$7+$B$8^2))*$B$9*(1-$B$10))</f>
        <v>3416.89123690531</v>
      </c>
      <c r="P55" s="14" t="n">
        <f aca="true">$B$16+NORMINV(RAND(),0,SQRT($B$13*($B$7+$B$8^2))*$B$9*(1-$B$10))</f>
        <v>3913.37512292859</v>
      </c>
      <c r="Q55" s="14" t="n">
        <f aca="true">$B$16+NORMINV(RAND(),0,SQRT($B$13*($B$7+$B$8^2))*$B$9*(1-$B$10))</f>
        <v>4964.90390538209</v>
      </c>
      <c r="R55" s="14" t="n">
        <f aca="false">$B$4-13*($B$5+$B$6)/30-IF($B$11&lt;=13,$B$12,0)+0</f>
        <v>8876.66666666667</v>
      </c>
      <c r="S55" s="14" t="n">
        <f aca="false">$B$4-27*($B$5+$B$6)/30-IF($B$11&lt;=27,$B$12,0)+L55</f>
        <v>10838.2575618567</v>
      </c>
      <c r="T55" s="14" t="n">
        <f aca="false">$B$4-41*($B$5+$B$6)/30-IF($B$11&lt;=41,$B$12,0)+L55+M55</f>
        <v>1278.93013289305</v>
      </c>
      <c r="U55" s="14" t="n">
        <f aca="false">$B$4-55*($B$5+$B$6)/30-IF($B$11&lt;=55,$B$12,0)+L55+M55+N55</f>
        <v>2653.15647635407</v>
      </c>
      <c r="V55" s="14" t="n">
        <f aca="false">$B$4-69*($B$5+$B$6)/30-IF($B$11&lt;=69,$B$12,0)+L55+M55+N55+O55</f>
        <v>3783.38104659271</v>
      </c>
      <c r="W55" s="14" t="n">
        <f aca="false">$B$4-83*($B$5+$B$6)/30-IF($B$11&lt;=83,$B$12,0)+L55+M55+N55+O55+P55</f>
        <v>5410.08950285464</v>
      </c>
      <c r="X55" s="14" t="n">
        <f aca="false">$B$4-90*($B$5+$B$6)/30-IF($B$11&lt;=90,$B$12,0)+L55+M55+N55+O55+P55+Q55</f>
        <v>9231.6600749034</v>
      </c>
      <c r="AA55" s="14" t="n">
        <f aca="false">MIN(R55:X55)</f>
        <v>1278.93013289305</v>
      </c>
    </row>
    <row r="56" customFormat="false" ht="15" hidden="false" customHeight="false" outlineLevel="0" collapsed="false">
      <c r="D56" s="2" t="n">
        <v>51</v>
      </c>
      <c r="E56" s="14" t="n">
        <f aca="false">IF(MOD(D56,$B$13)=0,$B$16,0)</f>
        <v>0</v>
      </c>
      <c r="F56" s="14" t="n">
        <f aca="false">$B$5/30</f>
        <v>133.333333333333</v>
      </c>
      <c r="G56" s="14" t="n">
        <f aca="false">$B$6/30</f>
        <v>30</v>
      </c>
      <c r="H56" s="14" t="n">
        <f aca="false">IF(D56=$B$11,$B$12,0)</f>
        <v>0</v>
      </c>
      <c r="I56" s="14" t="n">
        <f aca="false">I55+E56-F56-G56-H56</f>
        <v>3677.12809177418</v>
      </c>
      <c r="K56" s="2" t="n">
        <v>51</v>
      </c>
      <c r="L56" s="14" t="n">
        <f aca="true">$B$16+NORMINV(RAND(),0,SQRT($B$13*($B$7+$B$8^2))*$B$9*(1-$B$10))</f>
        <v>4494.82260635304</v>
      </c>
      <c r="M56" s="14" t="n">
        <f aca="true">$B$16+NORMINV(RAND(),0,SQRT($B$13*($B$7+$B$8^2))*$B$9*(1-$B$10))</f>
        <v>3723.4658851789</v>
      </c>
      <c r="N56" s="14" t="n">
        <f aca="true">$B$16+NORMINV(RAND(),0,SQRT($B$13*($B$7+$B$8^2))*$B$9*(1-$B$10))</f>
        <v>4003.14040632121</v>
      </c>
      <c r="O56" s="14" t="n">
        <f aca="true">$B$16+NORMINV(RAND(),0,SQRT($B$13*($B$7+$B$8^2))*$B$9*(1-$B$10))</f>
        <v>3888.93858904718</v>
      </c>
      <c r="P56" s="14" t="n">
        <f aca="true">$B$16+NORMINV(RAND(),0,SQRT($B$13*($B$7+$B$8^2))*$B$9*(1-$B$10))</f>
        <v>4232.02094431898</v>
      </c>
      <c r="Q56" s="14" t="n">
        <f aca="true">$B$16+NORMINV(RAND(),0,SQRT($B$13*($B$7+$B$8^2))*$B$9*(1-$B$10))</f>
        <v>3678.12726374596</v>
      </c>
      <c r="R56" s="14" t="n">
        <f aca="false">$B$4-13*($B$5+$B$6)/30-IF($B$11&lt;=13,$B$12,0)+0</f>
        <v>8876.66666666667</v>
      </c>
      <c r="S56" s="14" t="n">
        <f aca="false">$B$4-27*($B$5+$B$6)/30-IF($B$11&lt;=27,$B$12,0)+L56</f>
        <v>11084.822606353</v>
      </c>
      <c r="T56" s="14" t="n">
        <f aca="false">$B$4-41*($B$5+$B$6)/30-IF($B$11&lt;=41,$B$12,0)+L56+M56</f>
        <v>1336.82182486527</v>
      </c>
      <c r="U56" s="14" t="n">
        <f aca="false">$B$4-55*($B$5+$B$6)/30-IF($B$11&lt;=55,$B$12,0)+L56+M56+N56</f>
        <v>3053.29556451981</v>
      </c>
      <c r="V56" s="14" t="n">
        <f aca="false">$B$4-69*($B$5+$B$6)/30-IF($B$11&lt;=69,$B$12,0)+L56+M56+N56+O56</f>
        <v>4655.56748690032</v>
      </c>
      <c r="W56" s="14" t="n">
        <f aca="false">$B$4-83*($B$5+$B$6)/30-IF($B$11&lt;=83,$B$12,0)+L56+M56+N56+O56+P56</f>
        <v>6600.92176455263</v>
      </c>
      <c r="X56" s="14" t="n">
        <f aca="false">$B$4-90*($B$5+$B$6)/30-IF($B$11&lt;=90,$B$12,0)+L56+M56+N56+O56+P56+Q56</f>
        <v>9135.71569496526</v>
      </c>
      <c r="AA56" s="14" t="n">
        <f aca="false">MIN(R56:X56)</f>
        <v>1336.82182486527</v>
      </c>
    </row>
    <row r="57" customFormat="false" ht="15" hidden="false" customHeight="false" outlineLevel="0" collapsed="false">
      <c r="D57" s="2" t="n">
        <v>52</v>
      </c>
      <c r="E57" s="14" t="n">
        <f aca="false">IF(MOD(D57,$B$13)=0,$B$16,0)</f>
        <v>0</v>
      </c>
      <c r="F57" s="14" t="n">
        <f aca="false">$B$5/30</f>
        <v>133.333333333333</v>
      </c>
      <c r="G57" s="14" t="n">
        <f aca="false">$B$6/30</f>
        <v>30</v>
      </c>
      <c r="H57" s="14" t="n">
        <f aca="false">IF(D57=$B$11,$B$12,0)</f>
        <v>0</v>
      </c>
      <c r="I57" s="14" t="n">
        <f aca="false">I56+E57-F57-G57-H57</f>
        <v>3513.79475844085</v>
      </c>
      <c r="K57" s="2" t="n">
        <v>52</v>
      </c>
      <c r="L57" s="14" t="n">
        <f aca="true">$B$16+NORMINV(RAND(),0,SQRT($B$13*($B$7+$B$8^2))*$B$9*(1-$B$10))</f>
        <v>4617.40996208929</v>
      </c>
      <c r="M57" s="14" t="n">
        <f aca="true">$B$16+NORMINV(RAND(),0,SQRT($B$13*($B$7+$B$8^2))*$B$9*(1-$B$10))</f>
        <v>3900.35184967751</v>
      </c>
      <c r="N57" s="14" t="n">
        <f aca="true">$B$16+NORMINV(RAND(),0,SQRT($B$13*($B$7+$B$8^2))*$B$9*(1-$B$10))</f>
        <v>4470.91431092175</v>
      </c>
      <c r="O57" s="14" t="n">
        <f aca="true">$B$16+NORMINV(RAND(),0,SQRT($B$13*($B$7+$B$8^2))*$B$9*(1-$B$10))</f>
        <v>3974.84982008482</v>
      </c>
      <c r="P57" s="14" t="n">
        <f aca="true">$B$16+NORMINV(RAND(),0,SQRT($B$13*($B$7+$B$8^2))*$B$9*(1-$B$10))</f>
        <v>4218.75297796429</v>
      </c>
      <c r="Q57" s="14" t="n">
        <f aca="true">$B$16+NORMINV(RAND(),0,SQRT($B$13*($B$7+$B$8^2))*$B$9*(1-$B$10))</f>
        <v>3601.6777931259</v>
      </c>
      <c r="R57" s="14" t="n">
        <f aca="false">$B$4-13*($B$5+$B$6)/30-IF($B$11&lt;=13,$B$12,0)+0</f>
        <v>8876.66666666667</v>
      </c>
      <c r="S57" s="14" t="n">
        <f aca="false">$B$4-27*($B$5+$B$6)/30-IF($B$11&lt;=27,$B$12,0)+L57</f>
        <v>11207.4099620893</v>
      </c>
      <c r="T57" s="14" t="n">
        <f aca="false">$B$4-41*($B$5+$B$6)/30-IF($B$11&lt;=41,$B$12,0)+L57+M57</f>
        <v>1636.29514510013</v>
      </c>
      <c r="U57" s="14" t="n">
        <f aca="false">$B$4-55*($B$5+$B$6)/30-IF($B$11&lt;=55,$B$12,0)+L57+M57+N57</f>
        <v>3820.54278935522</v>
      </c>
      <c r="V57" s="14" t="n">
        <f aca="false">$B$4-69*($B$5+$B$6)/30-IF($B$11&lt;=69,$B$12,0)+L57+M57+N57+O57</f>
        <v>5508.72594277336</v>
      </c>
      <c r="W57" s="14" t="n">
        <f aca="false">$B$4-83*($B$5+$B$6)/30-IF($B$11&lt;=83,$B$12,0)+L57+M57+N57+O57+P57</f>
        <v>7440.81225407099</v>
      </c>
      <c r="X57" s="14" t="n">
        <f aca="false">$B$4-90*($B$5+$B$6)/30-IF($B$11&lt;=90,$B$12,0)+L57+M57+N57+O57+P57+Q57</f>
        <v>9899.15671386355</v>
      </c>
      <c r="AA57" s="14" t="n">
        <f aca="false">MIN(R57:X57)</f>
        <v>1636.29514510013</v>
      </c>
    </row>
    <row r="58" customFormat="false" ht="15" hidden="false" customHeight="false" outlineLevel="0" collapsed="false">
      <c r="D58" s="2" t="n">
        <v>53</v>
      </c>
      <c r="E58" s="14" t="n">
        <f aca="false">IF(MOD(D58,$B$13)=0,$B$16,0)</f>
        <v>0</v>
      </c>
      <c r="F58" s="14" t="n">
        <f aca="false">$B$5/30</f>
        <v>133.333333333333</v>
      </c>
      <c r="G58" s="14" t="n">
        <f aca="false">$B$6/30</f>
        <v>30</v>
      </c>
      <c r="H58" s="14" t="n">
        <f aca="false">IF(D58=$B$11,$B$12,0)</f>
        <v>0</v>
      </c>
      <c r="I58" s="14" t="n">
        <f aca="false">I57+E58-F58-G58-H58</f>
        <v>3350.46142510751</v>
      </c>
      <c r="K58" s="2" t="n">
        <v>53</v>
      </c>
      <c r="L58" s="14" t="n">
        <f aca="true">$B$16+NORMINV(RAND(),0,SQRT($B$13*($B$7+$B$8^2))*$B$9*(1-$B$10))</f>
        <v>4274.57903053453</v>
      </c>
      <c r="M58" s="14" t="n">
        <f aca="true">$B$16+NORMINV(RAND(),0,SQRT($B$13*($B$7+$B$8^2))*$B$9*(1-$B$10))</f>
        <v>4105.58966846617</v>
      </c>
      <c r="N58" s="14" t="n">
        <f aca="true">$B$16+NORMINV(RAND(),0,SQRT($B$13*($B$7+$B$8^2))*$B$9*(1-$B$10))</f>
        <v>3860.66057860366</v>
      </c>
      <c r="O58" s="14" t="n">
        <f aca="true">$B$16+NORMINV(RAND(),0,SQRT($B$13*($B$7+$B$8^2))*$B$9*(1-$B$10))</f>
        <v>3672.73607454898</v>
      </c>
      <c r="P58" s="14" t="n">
        <f aca="true">$B$16+NORMINV(RAND(),0,SQRT($B$13*($B$7+$B$8^2))*$B$9*(1-$B$10))</f>
        <v>4879.07756942451</v>
      </c>
      <c r="Q58" s="14" t="n">
        <f aca="true">$B$16+NORMINV(RAND(),0,SQRT($B$13*($B$7+$B$8^2))*$B$9*(1-$B$10))</f>
        <v>4226.01869428582</v>
      </c>
      <c r="R58" s="14" t="n">
        <f aca="false">$B$4-13*($B$5+$B$6)/30-IF($B$11&lt;=13,$B$12,0)+0</f>
        <v>8876.66666666667</v>
      </c>
      <c r="S58" s="14" t="n">
        <f aca="false">$B$4-27*($B$5+$B$6)/30-IF($B$11&lt;=27,$B$12,0)+L58</f>
        <v>10864.5790305345</v>
      </c>
      <c r="T58" s="14" t="n">
        <f aca="false">$B$4-41*($B$5+$B$6)/30-IF($B$11&lt;=41,$B$12,0)+L58+M58</f>
        <v>1498.70203233403</v>
      </c>
      <c r="U58" s="14" t="n">
        <f aca="false">$B$4-55*($B$5+$B$6)/30-IF($B$11&lt;=55,$B$12,0)+L58+M58+N58</f>
        <v>3072.69594427102</v>
      </c>
      <c r="V58" s="14" t="n">
        <f aca="false">$B$4-69*($B$5+$B$6)/30-IF($B$11&lt;=69,$B$12,0)+L58+M58+N58+O58</f>
        <v>4458.76535215334</v>
      </c>
      <c r="W58" s="14" t="n">
        <f aca="false">$B$4-83*($B$5+$B$6)/30-IF($B$11&lt;=83,$B$12,0)+L58+M58+N58+O58+P58</f>
        <v>7051.17625491119</v>
      </c>
      <c r="X58" s="14" t="n">
        <f aca="false">$B$4-90*($B$5+$B$6)/30-IF($B$11&lt;=90,$B$12,0)+L58+M58+N58+O58+P58+Q58</f>
        <v>10133.8616158637</v>
      </c>
      <c r="AA58" s="14" t="n">
        <f aca="false">MIN(R58:X58)</f>
        <v>1498.70203233403</v>
      </c>
    </row>
    <row r="59" customFormat="false" ht="15" hidden="false" customHeight="false" outlineLevel="0" collapsed="false">
      <c r="D59" s="2" t="n">
        <v>54</v>
      </c>
      <c r="E59" s="14" t="n">
        <f aca="false">IF(MOD(D59,$B$13)=0,$B$16,0)</f>
        <v>0</v>
      </c>
      <c r="F59" s="14" t="n">
        <f aca="false">$B$5/30</f>
        <v>133.333333333333</v>
      </c>
      <c r="G59" s="14" t="n">
        <f aca="false">$B$6/30</f>
        <v>30</v>
      </c>
      <c r="H59" s="14" t="n">
        <f aca="false">IF(D59=$B$11,$B$12,0)</f>
        <v>0</v>
      </c>
      <c r="I59" s="14" t="n">
        <f aca="false">I58+E59-F59-G59-H59</f>
        <v>3187.12809177418</v>
      </c>
      <c r="K59" s="2" t="n">
        <v>54</v>
      </c>
      <c r="L59" s="14" t="n">
        <f aca="true">$B$16+NORMINV(RAND(),0,SQRT($B$13*($B$7+$B$8^2))*$B$9*(1-$B$10))</f>
        <v>4196.61918610694</v>
      </c>
      <c r="M59" s="14" t="n">
        <f aca="true">$B$16+NORMINV(RAND(),0,SQRT($B$13*($B$7+$B$8^2))*$B$9*(1-$B$10))</f>
        <v>4088.74217337849</v>
      </c>
      <c r="N59" s="14" t="n">
        <f aca="true">$B$16+NORMINV(RAND(),0,SQRT($B$13*($B$7+$B$8^2))*$B$9*(1-$B$10))</f>
        <v>3923.25004576641</v>
      </c>
      <c r="O59" s="14" t="n">
        <f aca="true">$B$16+NORMINV(RAND(),0,SQRT($B$13*($B$7+$B$8^2))*$B$9*(1-$B$10))</f>
        <v>4138.15425116277</v>
      </c>
      <c r="P59" s="14" t="n">
        <f aca="true">$B$16+NORMINV(RAND(),0,SQRT($B$13*($B$7+$B$8^2))*$B$9*(1-$B$10))</f>
        <v>3775.79047987219</v>
      </c>
      <c r="Q59" s="14" t="n">
        <f aca="true">$B$16+NORMINV(RAND(),0,SQRT($B$13*($B$7+$B$8^2))*$B$9*(1-$B$10))</f>
        <v>4396.27459121608</v>
      </c>
      <c r="R59" s="14" t="n">
        <f aca="false">$B$4-13*($B$5+$B$6)/30-IF($B$11&lt;=13,$B$12,0)+0</f>
        <v>8876.66666666667</v>
      </c>
      <c r="S59" s="14" t="n">
        <f aca="false">$B$4-27*($B$5+$B$6)/30-IF($B$11&lt;=27,$B$12,0)+L59</f>
        <v>10786.6191861069</v>
      </c>
      <c r="T59" s="14" t="n">
        <f aca="false">$B$4-41*($B$5+$B$6)/30-IF($B$11&lt;=41,$B$12,0)+L59+M59</f>
        <v>1403.89469281876</v>
      </c>
      <c r="U59" s="14" t="n">
        <f aca="false">$B$4-55*($B$5+$B$6)/30-IF($B$11&lt;=55,$B$12,0)+L59+M59+N59</f>
        <v>3040.4780719185</v>
      </c>
      <c r="V59" s="14" t="n">
        <f aca="false">$B$4-69*($B$5+$B$6)/30-IF($B$11&lt;=69,$B$12,0)+L59+M59+N59+O59</f>
        <v>4891.96565641461</v>
      </c>
      <c r="W59" s="14" t="n">
        <f aca="false">$B$4-83*($B$5+$B$6)/30-IF($B$11&lt;=83,$B$12,0)+L59+M59+N59+O59+P59</f>
        <v>6381.08946962013</v>
      </c>
      <c r="X59" s="14" t="n">
        <f aca="false">$B$4-90*($B$5+$B$6)/30-IF($B$11&lt;=90,$B$12,0)+L59+M59+N59+O59+P59+Q59</f>
        <v>9634.03072750288</v>
      </c>
      <c r="AA59" s="14" t="n">
        <f aca="false">MIN(R59:X59)</f>
        <v>1403.89469281876</v>
      </c>
    </row>
    <row r="60" customFormat="false" ht="15" hidden="false" customHeight="false" outlineLevel="0" collapsed="false">
      <c r="D60" s="2" t="n">
        <v>55</v>
      </c>
      <c r="E60" s="14" t="n">
        <f aca="false">IF(MOD(D60,$B$13)=0,$B$16,0)</f>
        <v>0</v>
      </c>
      <c r="F60" s="14" t="n">
        <f aca="false">$B$5/30</f>
        <v>133.333333333333</v>
      </c>
      <c r="G60" s="14" t="n">
        <f aca="false">$B$6/30</f>
        <v>30</v>
      </c>
      <c r="H60" s="14" t="n">
        <f aca="false">IF(D60=$B$11,$B$12,0)</f>
        <v>0</v>
      </c>
      <c r="I60" s="14" t="n">
        <f aca="false">I59+E60-F60-G60-H60</f>
        <v>3023.79475844084</v>
      </c>
      <c r="K60" s="2" t="n">
        <v>55</v>
      </c>
      <c r="L60" s="14" t="n">
        <f aca="true">$B$16+NORMINV(RAND(),0,SQRT($B$13*($B$7+$B$8^2))*$B$9*(1-$B$10))</f>
        <v>4118.1764435518</v>
      </c>
      <c r="M60" s="14" t="n">
        <f aca="true">$B$16+NORMINV(RAND(),0,SQRT($B$13*($B$7+$B$8^2))*$B$9*(1-$B$10))</f>
        <v>3432.73403250916</v>
      </c>
      <c r="N60" s="14" t="n">
        <f aca="true">$B$16+NORMINV(RAND(),0,SQRT($B$13*($B$7+$B$8^2))*$B$9*(1-$B$10))</f>
        <v>4342.20852088699</v>
      </c>
      <c r="O60" s="14" t="n">
        <f aca="true">$B$16+NORMINV(RAND(),0,SQRT($B$13*($B$7+$B$8^2))*$B$9*(1-$B$10))</f>
        <v>4199.49306440005</v>
      </c>
      <c r="P60" s="14" t="n">
        <f aca="true">$B$16+NORMINV(RAND(),0,SQRT($B$13*($B$7+$B$8^2))*$B$9*(1-$B$10))</f>
        <v>3888.76470335443</v>
      </c>
      <c r="Q60" s="14" t="n">
        <f aca="true">$B$16+NORMINV(RAND(),0,SQRT($B$13*($B$7+$B$8^2))*$B$9*(1-$B$10))</f>
        <v>4876.11866731944</v>
      </c>
      <c r="R60" s="14" t="n">
        <f aca="false">$B$4-13*($B$5+$B$6)/30-IF($B$11&lt;=13,$B$12,0)+0</f>
        <v>8876.66666666667</v>
      </c>
      <c r="S60" s="14" t="n">
        <f aca="false">$B$4-27*($B$5+$B$6)/30-IF($B$11&lt;=27,$B$12,0)+L60</f>
        <v>10708.1764435518</v>
      </c>
      <c r="T60" s="14" t="n">
        <f aca="false">$B$4-41*($B$5+$B$6)/30-IF($B$11&lt;=41,$B$12,0)+L60+M60</f>
        <v>669.443809394294</v>
      </c>
      <c r="U60" s="14" t="n">
        <f aca="false">$B$4-55*($B$5+$B$6)/30-IF($B$11&lt;=55,$B$12,0)+L60+M60+N60</f>
        <v>2724.98566361462</v>
      </c>
      <c r="V60" s="14" t="n">
        <f aca="false">$B$4-69*($B$5+$B$6)/30-IF($B$11&lt;=69,$B$12,0)+L60+M60+N60+O60</f>
        <v>4637.812061348</v>
      </c>
      <c r="W60" s="14" t="n">
        <f aca="false">$B$4-83*($B$5+$B$6)/30-IF($B$11&lt;=83,$B$12,0)+L60+M60+N60+O60+P60</f>
        <v>6239.91009803577</v>
      </c>
      <c r="X60" s="14" t="n">
        <f aca="false">$B$4-90*($B$5+$B$6)/30-IF($B$11&lt;=90,$B$12,0)+L60+M60+N60+O60+P60+Q60</f>
        <v>9972.69543202187</v>
      </c>
      <c r="AA60" s="14" t="n">
        <f aca="false">MIN(R60:X60)</f>
        <v>669.443809394294</v>
      </c>
    </row>
    <row r="61" customFormat="false" ht="15" hidden="false" customHeight="false" outlineLevel="0" collapsed="false">
      <c r="D61" s="2" t="n">
        <v>56</v>
      </c>
      <c r="E61" s="14" t="n">
        <f aca="false">IF(MOD(D61,$B$13)=0,$B$16,0)</f>
        <v>4063.9760305914</v>
      </c>
      <c r="F61" s="14" t="n">
        <f aca="false">$B$5/30</f>
        <v>133.333333333333</v>
      </c>
      <c r="G61" s="14" t="n">
        <f aca="false">$B$6/30</f>
        <v>30</v>
      </c>
      <c r="H61" s="14" t="n">
        <f aca="false">IF(D61=$B$11,$B$12,0)</f>
        <v>0</v>
      </c>
      <c r="I61" s="14" t="n">
        <f aca="false">I60+E61-F61-G61-H61</f>
        <v>6924.43745569891</v>
      </c>
      <c r="K61" s="2" t="n">
        <v>56</v>
      </c>
      <c r="L61" s="14" t="n">
        <f aca="true">$B$16+NORMINV(RAND(),0,SQRT($B$13*($B$7+$B$8^2))*$B$9*(1-$B$10))</f>
        <v>3386.98975871285</v>
      </c>
      <c r="M61" s="14" t="n">
        <f aca="true">$B$16+NORMINV(RAND(),0,SQRT($B$13*($B$7+$B$8^2))*$B$9*(1-$B$10))</f>
        <v>4075.3651279657</v>
      </c>
      <c r="N61" s="14" t="n">
        <f aca="true">$B$16+NORMINV(RAND(),0,SQRT($B$13*($B$7+$B$8^2))*$B$9*(1-$B$10))</f>
        <v>3815.84984840464</v>
      </c>
      <c r="O61" s="14" t="n">
        <f aca="true">$B$16+NORMINV(RAND(),0,SQRT($B$13*($B$7+$B$8^2))*$B$9*(1-$B$10))</f>
        <v>4125.15684179747</v>
      </c>
      <c r="P61" s="14" t="n">
        <f aca="true">$B$16+NORMINV(RAND(),0,SQRT($B$13*($B$7+$B$8^2))*$B$9*(1-$B$10))</f>
        <v>3765.46054533656</v>
      </c>
      <c r="Q61" s="14" t="n">
        <f aca="true">$B$16+NORMINV(RAND(),0,SQRT($B$13*($B$7+$B$8^2))*$B$9*(1-$B$10))</f>
        <v>3704.9206421504</v>
      </c>
      <c r="R61" s="14" t="n">
        <f aca="false">$B$4-13*($B$5+$B$6)/30-IF($B$11&lt;=13,$B$12,0)+0</f>
        <v>8876.66666666667</v>
      </c>
      <c r="S61" s="14" t="n">
        <f aca="false">$B$4-27*($B$5+$B$6)/30-IF($B$11&lt;=27,$B$12,0)+L61</f>
        <v>9976.98975871285</v>
      </c>
      <c r="T61" s="14" t="n">
        <f aca="false">$B$4-41*($B$5+$B$6)/30-IF($B$11&lt;=41,$B$12,0)+L61+M61</f>
        <v>580.888220011884</v>
      </c>
      <c r="U61" s="14" t="n">
        <f aca="false">$B$4-55*($B$5+$B$6)/30-IF($B$11&lt;=55,$B$12,0)+L61+M61+N61</f>
        <v>2110.07140174986</v>
      </c>
      <c r="V61" s="14" t="n">
        <f aca="false">$B$4-69*($B$5+$B$6)/30-IF($B$11&lt;=69,$B$12,0)+L61+M61+N61+O61</f>
        <v>3948.56157688066</v>
      </c>
      <c r="W61" s="14" t="n">
        <f aca="false">$B$4-83*($B$5+$B$6)/30-IF($B$11&lt;=83,$B$12,0)+L61+M61+N61+O61+P61</f>
        <v>5427.35545555056</v>
      </c>
      <c r="X61" s="14" t="n">
        <f aca="false">$B$4-90*($B$5+$B$6)/30-IF($B$11&lt;=90,$B$12,0)+L61+M61+N61+O61+P61+Q61</f>
        <v>7988.94276436763</v>
      </c>
      <c r="AA61" s="14" t="n">
        <f aca="false">MIN(R61:X61)</f>
        <v>580.888220011884</v>
      </c>
    </row>
    <row r="62" customFormat="false" ht="15" hidden="false" customHeight="false" outlineLevel="0" collapsed="false">
      <c r="D62" s="2" t="n">
        <v>57</v>
      </c>
      <c r="E62" s="14" t="n">
        <f aca="false">IF(MOD(D62,$B$13)=0,$B$16,0)</f>
        <v>0</v>
      </c>
      <c r="F62" s="14" t="n">
        <f aca="false">$B$5/30</f>
        <v>133.333333333333</v>
      </c>
      <c r="G62" s="14" t="n">
        <f aca="false">$B$6/30</f>
        <v>30</v>
      </c>
      <c r="H62" s="14" t="n">
        <f aca="false">IF(D62=$B$11,$B$12,0)</f>
        <v>0</v>
      </c>
      <c r="I62" s="14" t="n">
        <f aca="false">I61+E62-F62-G62-H62</f>
        <v>6761.10412236558</v>
      </c>
      <c r="K62" s="2" t="n">
        <v>57</v>
      </c>
      <c r="L62" s="14" t="n">
        <f aca="true">$B$16+NORMINV(RAND(),0,SQRT($B$13*($B$7+$B$8^2))*$B$9*(1-$B$10))</f>
        <v>4313.64882330032</v>
      </c>
      <c r="M62" s="14" t="n">
        <f aca="true">$B$16+NORMINV(RAND(),0,SQRT($B$13*($B$7+$B$8^2))*$B$9*(1-$B$10))</f>
        <v>3501.9555103396</v>
      </c>
      <c r="N62" s="14" t="n">
        <f aca="true">$B$16+NORMINV(RAND(),0,SQRT($B$13*($B$7+$B$8^2))*$B$9*(1-$B$10))</f>
        <v>3867.86116410876</v>
      </c>
      <c r="O62" s="14" t="n">
        <f aca="true">$B$16+NORMINV(RAND(),0,SQRT($B$13*($B$7+$B$8^2))*$B$9*(1-$B$10))</f>
        <v>4014.69450098149</v>
      </c>
      <c r="P62" s="14" t="n">
        <f aca="true">$B$16+NORMINV(RAND(),0,SQRT($B$13*($B$7+$B$8^2))*$B$9*(1-$B$10))</f>
        <v>4641.15940709818</v>
      </c>
      <c r="Q62" s="14" t="n">
        <f aca="true">$B$16+NORMINV(RAND(),0,SQRT($B$13*($B$7+$B$8^2))*$B$9*(1-$B$10))</f>
        <v>4044.23256171763</v>
      </c>
      <c r="R62" s="14" t="n">
        <f aca="false">$B$4-13*($B$5+$B$6)/30-IF($B$11&lt;=13,$B$12,0)+0</f>
        <v>8876.66666666667</v>
      </c>
      <c r="S62" s="14" t="n">
        <f aca="false">$B$4-27*($B$5+$B$6)/30-IF($B$11&lt;=27,$B$12,0)+L62</f>
        <v>10903.6488233003</v>
      </c>
      <c r="T62" s="14" t="n">
        <f aca="false">$B$4-41*($B$5+$B$6)/30-IF($B$11&lt;=41,$B$12,0)+L62+M62</f>
        <v>934.13766697326</v>
      </c>
      <c r="U62" s="14" t="n">
        <f aca="false">$B$4-55*($B$5+$B$6)/30-IF($B$11&lt;=55,$B$12,0)+L62+M62+N62</f>
        <v>2515.33216441536</v>
      </c>
      <c r="V62" s="14" t="n">
        <f aca="false">$B$4-69*($B$5+$B$6)/30-IF($B$11&lt;=69,$B$12,0)+L62+M62+N62+O62</f>
        <v>4243.35999873018</v>
      </c>
      <c r="W62" s="14" t="n">
        <f aca="false">$B$4-83*($B$5+$B$6)/30-IF($B$11&lt;=83,$B$12,0)+L62+M62+N62+O62+P62</f>
        <v>6597.85273916169</v>
      </c>
      <c r="X62" s="14" t="n">
        <f aca="false">$B$4-90*($B$5+$B$6)/30-IF($B$11&lt;=90,$B$12,0)+L62+M62+N62+O62+P62+Q62</f>
        <v>9498.75196754599</v>
      </c>
      <c r="AA62" s="14" t="n">
        <f aca="false">MIN(R62:X62)</f>
        <v>934.13766697326</v>
      </c>
    </row>
    <row r="63" customFormat="false" ht="15" hidden="false" customHeight="false" outlineLevel="0" collapsed="false">
      <c r="D63" s="2" t="n">
        <v>58</v>
      </c>
      <c r="E63" s="14" t="n">
        <f aca="false">IF(MOD(D63,$B$13)=0,$B$16,0)</f>
        <v>0</v>
      </c>
      <c r="F63" s="14" t="n">
        <f aca="false">$B$5/30</f>
        <v>133.333333333333</v>
      </c>
      <c r="G63" s="14" t="n">
        <f aca="false">$B$6/30</f>
        <v>30</v>
      </c>
      <c r="H63" s="14" t="n">
        <f aca="false">IF(D63=$B$11,$B$12,0)</f>
        <v>0</v>
      </c>
      <c r="I63" s="14" t="n">
        <f aca="false">I62+E63-F63-G63-H63</f>
        <v>6597.77078903224</v>
      </c>
      <c r="K63" s="2" t="n">
        <v>58</v>
      </c>
      <c r="L63" s="14" t="n">
        <f aca="true">$B$16+NORMINV(RAND(),0,SQRT($B$13*($B$7+$B$8^2))*$B$9*(1-$B$10))</f>
        <v>3939.19076442296</v>
      </c>
      <c r="M63" s="14" t="n">
        <f aca="true">$B$16+NORMINV(RAND(),0,SQRT($B$13*($B$7+$B$8^2))*$B$9*(1-$B$10))</f>
        <v>4275.16887151841</v>
      </c>
      <c r="N63" s="14" t="n">
        <f aca="true">$B$16+NORMINV(RAND(),0,SQRT($B$13*($B$7+$B$8^2))*$B$9*(1-$B$10))</f>
        <v>4029.04621012895</v>
      </c>
      <c r="O63" s="14" t="n">
        <f aca="true">$B$16+NORMINV(RAND(),0,SQRT($B$13*($B$7+$B$8^2))*$B$9*(1-$B$10))</f>
        <v>3957.80539781203</v>
      </c>
      <c r="P63" s="14" t="n">
        <f aca="true">$B$16+NORMINV(RAND(),0,SQRT($B$13*($B$7+$B$8^2))*$B$9*(1-$B$10))</f>
        <v>4169.46406335301</v>
      </c>
      <c r="Q63" s="14" t="n">
        <f aca="true">$B$16+NORMINV(RAND(),0,SQRT($B$13*($B$7+$B$8^2))*$B$9*(1-$B$10))</f>
        <v>3737.54403792945</v>
      </c>
      <c r="R63" s="14" t="n">
        <f aca="false">$B$4-13*($B$5+$B$6)/30-IF($B$11&lt;=13,$B$12,0)+0</f>
        <v>8876.66666666667</v>
      </c>
      <c r="S63" s="14" t="n">
        <f aca="false">$B$4-27*($B$5+$B$6)/30-IF($B$11&lt;=27,$B$12,0)+L63</f>
        <v>10529.190764423</v>
      </c>
      <c r="T63" s="14" t="n">
        <f aca="false">$B$4-41*($B$5+$B$6)/30-IF($B$11&lt;=41,$B$12,0)+L63+M63</f>
        <v>1332.8929692747</v>
      </c>
      <c r="U63" s="14" t="n">
        <f aca="false">$B$4-55*($B$5+$B$6)/30-IF($B$11&lt;=55,$B$12,0)+L63+M63+N63</f>
        <v>3075.27251273698</v>
      </c>
      <c r="V63" s="14" t="n">
        <f aca="false">$B$4-69*($B$5+$B$6)/30-IF($B$11&lt;=69,$B$12,0)+L63+M63+N63+O63</f>
        <v>4746.41124388235</v>
      </c>
      <c r="W63" s="14" t="n">
        <f aca="false">$B$4-83*($B$5+$B$6)/30-IF($B$11&lt;=83,$B$12,0)+L63+M63+N63+O63+P63</f>
        <v>6629.20864056869</v>
      </c>
      <c r="X63" s="14" t="n">
        <f aca="false">$B$4-90*($B$5+$B$6)/30-IF($B$11&lt;=90,$B$12,0)+L63+M63+N63+O63+P63+Q63</f>
        <v>9223.4193451648</v>
      </c>
      <c r="AA63" s="14" t="n">
        <f aca="false">MIN(R63:X63)</f>
        <v>1332.8929692747</v>
      </c>
    </row>
    <row r="64" customFormat="false" ht="15" hidden="false" customHeight="false" outlineLevel="0" collapsed="false">
      <c r="D64" s="2" t="n">
        <v>59</v>
      </c>
      <c r="E64" s="14" t="n">
        <f aca="false">IF(MOD(D64,$B$13)=0,$B$16,0)</f>
        <v>0</v>
      </c>
      <c r="F64" s="14" t="n">
        <f aca="false">$B$5/30</f>
        <v>133.333333333333</v>
      </c>
      <c r="G64" s="14" t="n">
        <f aca="false">$B$6/30</f>
        <v>30</v>
      </c>
      <c r="H64" s="14" t="n">
        <f aca="false">IF(D64=$B$11,$B$12,0)</f>
        <v>0</v>
      </c>
      <c r="I64" s="14" t="n">
        <f aca="false">I63+E64-F64-G64-H64</f>
        <v>6434.43745569891</v>
      </c>
      <c r="K64" s="2" t="n">
        <v>59</v>
      </c>
      <c r="L64" s="14" t="n">
        <f aca="true">$B$16+NORMINV(RAND(),0,SQRT($B$13*($B$7+$B$8^2))*$B$9*(1-$B$10))</f>
        <v>4574.57925488998</v>
      </c>
      <c r="M64" s="14" t="n">
        <f aca="true">$B$16+NORMINV(RAND(),0,SQRT($B$13*($B$7+$B$8^2))*$B$9*(1-$B$10))</f>
        <v>4289.88897168086</v>
      </c>
      <c r="N64" s="14" t="n">
        <f aca="true">$B$16+NORMINV(RAND(),0,SQRT($B$13*($B$7+$B$8^2))*$B$9*(1-$B$10))</f>
        <v>3921.11526392191</v>
      </c>
      <c r="O64" s="14" t="n">
        <f aca="true">$B$16+NORMINV(RAND(),0,SQRT($B$13*($B$7+$B$8^2))*$B$9*(1-$B$10))</f>
        <v>4232.31931081876</v>
      </c>
      <c r="P64" s="14" t="n">
        <f aca="true">$B$16+NORMINV(RAND(),0,SQRT($B$13*($B$7+$B$8^2))*$B$9*(1-$B$10))</f>
        <v>4062.47253311641</v>
      </c>
      <c r="Q64" s="14" t="n">
        <f aca="true">$B$16+NORMINV(RAND(),0,SQRT($B$13*($B$7+$B$8^2))*$B$9*(1-$B$10))</f>
        <v>3425.24353040478</v>
      </c>
      <c r="R64" s="14" t="n">
        <f aca="false">$B$4-13*($B$5+$B$6)/30-IF($B$11&lt;=13,$B$12,0)+0</f>
        <v>8876.66666666667</v>
      </c>
      <c r="S64" s="14" t="n">
        <f aca="false">$B$4-27*($B$5+$B$6)/30-IF($B$11&lt;=27,$B$12,0)+L64</f>
        <v>11164.57925489</v>
      </c>
      <c r="T64" s="14" t="n">
        <f aca="false">$B$4-41*($B$5+$B$6)/30-IF($B$11&lt;=41,$B$12,0)+L64+M64</f>
        <v>1983.00155990417</v>
      </c>
      <c r="U64" s="14" t="n">
        <f aca="false">$B$4-55*($B$5+$B$6)/30-IF($B$11&lt;=55,$B$12,0)+L64+M64+N64</f>
        <v>3617.45015715942</v>
      </c>
      <c r="V64" s="14" t="n">
        <f aca="false">$B$4-69*($B$5+$B$6)/30-IF($B$11&lt;=69,$B$12,0)+L64+M64+N64+O64</f>
        <v>5563.10280131151</v>
      </c>
      <c r="W64" s="14" t="n">
        <f aca="false">$B$4-83*($B$5+$B$6)/30-IF($B$11&lt;=83,$B$12,0)+L64+M64+N64+O64+P64</f>
        <v>7338.90866776126</v>
      </c>
      <c r="X64" s="14" t="n">
        <f aca="false">$B$4-90*($B$5+$B$6)/30-IF($B$11&lt;=90,$B$12,0)+L64+M64+N64+O64+P64+Q64</f>
        <v>9620.8188648327</v>
      </c>
      <c r="AA64" s="14" t="n">
        <f aca="false">MIN(R64:X64)</f>
        <v>1983.00155990417</v>
      </c>
    </row>
    <row r="65" customFormat="false" ht="15" hidden="false" customHeight="false" outlineLevel="0" collapsed="false">
      <c r="D65" s="2" t="n">
        <v>60</v>
      </c>
      <c r="E65" s="14" t="n">
        <f aca="false">IF(MOD(D65,$B$13)=0,$B$16,0)</f>
        <v>0</v>
      </c>
      <c r="F65" s="14" t="n">
        <f aca="false">$B$5/30</f>
        <v>133.333333333333</v>
      </c>
      <c r="G65" s="14" t="n">
        <f aca="false">$B$6/30</f>
        <v>30</v>
      </c>
      <c r="H65" s="14" t="n">
        <f aca="false">IF(D65=$B$11,$B$12,0)</f>
        <v>0</v>
      </c>
      <c r="I65" s="14" t="n">
        <f aca="false">I64+E65-F65-G65-H65</f>
        <v>6271.10412236558</v>
      </c>
      <c r="K65" s="2" t="n">
        <v>60</v>
      </c>
      <c r="L65" s="14" t="n">
        <f aca="true">$B$16+NORMINV(RAND(),0,SQRT($B$13*($B$7+$B$8^2))*$B$9*(1-$B$10))</f>
        <v>4285.29094752787</v>
      </c>
      <c r="M65" s="14" t="n">
        <f aca="true">$B$16+NORMINV(RAND(),0,SQRT($B$13*($B$7+$B$8^2))*$B$9*(1-$B$10))</f>
        <v>4132.72917727442</v>
      </c>
      <c r="N65" s="14" t="n">
        <f aca="true">$B$16+NORMINV(RAND(),0,SQRT($B$13*($B$7+$B$8^2))*$B$9*(1-$B$10))</f>
        <v>4017.50082716394</v>
      </c>
      <c r="O65" s="14" t="n">
        <f aca="true">$B$16+NORMINV(RAND(),0,SQRT($B$13*($B$7+$B$8^2))*$B$9*(1-$B$10))</f>
        <v>4363.80766665066</v>
      </c>
      <c r="P65" s="14" t="n">
        <f aca="true">$B$16+NORMINV(RAND(),0,SQRT($B$13*($B$7+$B$8^2))*$B$9*(1-$B$10))</f>
        <v>4170.19111408138</v>
      </c>
      <c r="Q65" s="14" t="n">
        <f aca="true">$B$16+NORMINV(RAND(),0,SQRT($B$13*($B$7+$B$8^2))*$B$9*(1-$B$10))</f>
        <v>3665.27550222944</v>
      </c>
      <c r="R65" s="14" t="n">
        <f aca="false">$B$4-13*($B$5+$B$6)/30-IF($B$11&lt;=13,$B$12,0)+0</f>
        <v>8876.66666666667</v>
      </c>
      <c r="S65" s="14" t="n">
        <f aca="false">$B$4-27*($B$5+$B$6)/30-IF($B$11&lt;=27,$B$12,0)+L65</f>
        <v>10875.2909475279</v>
      </c>
      <c r="T65" s="14" t="n">
        <f aca="false">$B$4-41*($B$5+$B$6)/30-IF($B$11&lt;=41,$B$12,0)+L65+M65</f>
        <v>1536.55345813563</v>
      </c>
      <c r="U65" s="14" t="n">
        <f aca="false">$B$4-55*($B$5+$B$6)/30-IF($B$11&lt;=55,$B$12,0)+L65+M65+N65</f>
        <v>3267.3876186329</v>
      </c>
      <c r="V65" s="14" t="n">
        <f aca="false">$B$4-69*($B$5+$B$6)/30-IF($B$11&lt;=69,$B$12,0)+L65+M65+N65+O65</f>
        <v>5344.52861861689</v>
      </c>
      <c r="W65" s="14" t="n">
        <f aca="false">$B$4-83*($B$5+$B$6)/30-IF($B$11&lt;=83,$B$12,0)+L65+M65+N65+O65+P65</f>
        <v>7228.0530660316</v>
      </c>
      <c r="X65" s="14" t="n">
        <f aca="false">$B$4-90*($B$5+$B$6)/30-IF($B$11&lt;=90,$B$12,0)+L65+M65+N65+O65+P65+Q65</f>
        <v>9749.99523492771</v>
      </c>
      <c r="AA65" s="14" t="n">
        <f aca="false">MIN(R65:X65)</f>
        <v>1536.55345813563</v>
      </c>
    </row>
    <row r="66" customFormat="false" ht="15" hidden="false" customHeight="false" outlineLevel="0" collapsed="false">
      <c r="D66" s="2" t="n">
        <v>61</v>
      </c>
      <c r="E66" s="14" t="n">
        <f aca="false">IF(MOD(D66,$B$13)=0,$B$16,0)</f>
        <v>0</v>
      </c>
      <c r="F66" s="14" t="n">
        <f aca="false">$B$5/30</f>
        <v>133.333333333333</v>
      </c>
      <c r="G66" s="14" t="n">
        <f aca="false">$B$6/30</f>
        <v>30</v>
      </c>
      <c r="H66" s="14" t="n">
        <f aca="false">IF(D66=$B$11,$B$12,0)</f>
        <v>0</v>
      </c>
      <c r="I66" s="14" t="n">
        <f aca="false">I65+E66-F66-G66-H66</f>
        <v>6107.77078903225</v>
      </c>
      <c r="K66" s="2" t="n">
        <v>61</v>
      </c>
      <c r="L66" s="14" t="n">
        <f aca="true">$B$16+NORMINV(RAND(),0,SQRT($B$13*($B$7+$B$8^2))*$B$9*(1-$B$10))</f>
        <v>3569.49966498173</v>
      </c>
      <c r="M66" s="14" t="n">
        <f aca="true">$B$16+NORMINV(RAND(),0,SQRT($B$13*($B$7+$B$8^2))*$B$9*(1-$B$10))</f>
        <v>4088.95743125083</v>
      </c>
      <c r="N66" s="14" t="n">
        <f aca="true">$B$16+NORMINV(RAND(),0,SQRT($B$13*($B$7+$B$8^2))*$B$9*(1-$B$10))</f>
        <v>3942.85717647726</v>
      </c>
      <c r="O66" s="14" t="n">
        <f aca="true">$B$16+NORMINV(RAND(),0,SQRT($B$13*($B$7+$B$8^2))*$B$9*(1-$B$10))</f>
        <v>3877.64839516449</v>
      </c>
      <c r="P66" s="14" t="n">
        <f aca="true">$B$16+NORMINV(RAND(),0,SQRT($B$13*($B$7+$B$8^2))*$B$9*(1-$B$10))</f>
        <v>4040.46380929375</v>
      </c>
      <c r="Q66" s="14" t="n">
        <f aca="true">$B$16+NORMINV(RAND(),0,SQRT($B$13*($B$7+$B$8^2))*$B$9*(1-$B$10))</f>
        <v>4319.0214962152</v>
      </c>
      <c r="R66" s="14" t="n">
        <f aca="false">$B$4-13*($B$5+$B$6)/30-IF($B$11&lt;=13,$B$12,0)+0</f>
        <v>8876.66666666667</v>
      </c>
      <c r="S66" s="14" t="n">
        <f aca="false">$B$4-27*($B$5+$B$6)/30-IF($B$11&lt;=27,$B$12,0)+L66</f>
        <v>10159.4996649817</v>
      </c>
      <c r="T66" s="14" t="n">
        <f aca="false">$B$4-41*($B$5+$B$6)/30-IF($B$11&lt;=41,$B$12,0)+L66+M66</f>
        <v>776.990429565886</v>
      </c>
      <c r="U66" s="14" t="n">
        <f aca="false">$B$4-55*($B$5+$B$6)/30-IF($B$11&lt;=55,$B$12,0)+L66+M66+N66</f>
        <v>2433.18093937648</v>
      </c>
      <c r="V66" s="14" t="n">
        <f aca="false">$B$4-69*($B$5+$B$6)/30-IF($B$11&lt;=69,$B$12,0)+L66+M66+N66+O66</f>
        <v>4024.16266787431</v>
      </c>
      <c r="W66" s="14" t="n">
        <f aca="false">$B$4-83*($B$5+$B$6)/30-IF($B$11&lt;=83,$B$12,0)+L66+M66+N66+O66+P66</f>
        <v>5777.95981050139</v>
      </c>
      <c r="X66" s="14" t="n">
        <f aca="false">$B$4-90*($B$5+$B$6)/30-IF($B$11&lt;=90,$B$12,0)+L66+M66+N66+O66+P66+Q66</f>
        <v>8953.64797338326</v>
      </c>
      <c r="AA66" s="14" t="n">
        <f aca="false">MIN(R66:X66)</f>
        <v>776.990429565886</v>
      </c>
    </row>
    <row r="67" customFormat="false" ht="15" hidden="false" customHeight="false" outlineLevel="0" collapsed="false">
      <c r="D67" s="2" t="n">
        <v>62</v>
      </c>
      <c r="E67" s="14" t="n">
        <f aca="false">IF(MOD(D67,$B$13)=0,$B$16,0)</f>
        <v>0</v>
      </c>
      <c r="F67" s="14" t="n">
        <f aca="false">$B$5/30</f>
        <v>133.333333333333</v>
      </c>
      <c r="G67" s="14" t="n">
        <f aca="false">$B$6/30</f>
        <v>30</v>
      </c>
      <c r="H67" s="14" t="n">
        <f aca="false">IF(D67=$B$11,$B$12,0)</f>
        <v>0</v>
      </c>
      <c r="I67" s="14" t="n">
        <f aca="false">I66+E67-F67-G67-H67</f>
        <v>5944.43745569891</v>
      </c>
      <c r="K67" s="2" t="n">
        <v>62</v>
      </c>
      <c r="L67" s="14" t="n">
        <f aca="true">$B$16+NORMINV(RAND(),0,SQRT($B$13*($B$7+$B$8^2))*$B$9*(1-$B$10))</f>
        <v>4494.12891879054</v>
      </c>
      <c r="M67" s="14" t="n">
        <f aca="true">$B$16+NORMINV(RAND(),0,SQRT($B$13*($B$7+$B$8^2))*$B$9*(1-$B$10))</f>
        <v>3801.80222078754</v>
      </c>
      <c r="N67" s="14" t="n">
        <f aca="true">$B$16+NORMINV(RAND(),0,SQRT($B$13*($B$7+$B$8^2))*$B$9*(1-$B$10))</f>
        <v>4379.84458671875</v>
      </c>
      <c r="O67" s="14" t="n">
        <f aca="true">$B$16+NORMINV(RAND(),0,SQRT($B$13*($B$7+$B$8^2))*$B$9*(1-$B$10))</f>
        <v>3798.39563809741</v>
      </c>
      <c r="P67" s="14" t="n">
        <f aca="true">$B$16+NORMINV(RAND(),0,SQRT($B$13*($B$7+$B$8^2))*$B$9*(1-$B$10))</f>
        <v>4013.97992626805</v>
      </c>
      <c r="Q67" s="14" t="n">
        <f aca="true">$B$16+NORMINV(RAND(),0,SQRT($B$13*($B$7+$B$8^2))*$B$9*(1-$B$10))</f>
        <v>4099.70872106085</v>
      </c>
      <c r="R67" s="14" t="n">
        <f aca="false">$B$4-13*($B$5+$B$6)/30-IF($B$11&lt;=13,$B$12,0)+0</f>
        <v>8876.66666666667</v>
      </c>
      <c r="S67" s="14" t="n">
        <f aca="false">$B$4-27*($B$5+$B$6)/30-IF($B$11&lt;=27,$B$12,0)+L67</f>
        <v>11084.1289187905</v>
      </c>
      <c r="T67" s="14" t="n">
        <f aca="false">$B$4-41*($B$5+$B$6)/30-IF($B$11&lt;=41,$B$12,0)+L67+M67</f>
        <v>1414.46447291141</v>
      </c>
      <c r="U67" s="14" t="n">
        <f aca="false">$B$4-55*($B$5+$B$6)/30-IF($B$11&lt;=55,$B$12,0)+L67+M67+N67</f>
        <v>3507.6423929635</v>
      </c>
      <c r="V67" s="14" t="n">
        <f aca="false">$B$4-69*($B$5+$B$6)/30-IF($B$11&lt;=69,$B$12,0)+L67+M67+N67+O67</f>
        <v>5019.37136439424</v>
      </c>
      <c r="W67" s="14" t="n">
        <f aca="false">$B$4-83*($B$5+$B$6)/30-IF($B$11&lt;=83,$B$12,0)+L67+M67+N67+O67+P67</f>
        <v>6746.68462399562</v>
      </c>
      <c r="X67" s="14" t="n">
        <f aca="false">$B$4-90*($B$5+$B$6)/30-IF($B$11&lt;=90,$B$12,0)+L67+M67+N67+O67+P67+Q67</f>
        <v>9703.06001172314</v>
      </c>
      <c r="AA67" s="14" t="n">
        <f aca="false">MIN(R67:X67)</f>
        <v>1414.46447291141</v>
      </c>
    </row>
    <row r="68" customFormat="false" ht="15" hidden="false" customHeight="false" outlineLevel="0" collapsed="false">
      <c r="D68" s="2" t="n">
        <v>63</v>
      </c>
      <c r="E68" s="14" t="n">
        <f aca="false">IF(MOD(D68,$B$13)=0,$B$16,0)</f>
        <v>0</v>
      </c>
      <c r="F68" s="14" t="n">
        <f aca="false">$B$5/30</f>
        <v>133.333333333333</v>
      </c>
      <c r="G68" s="14" t="n">
        <f aca="false">$B$6/30</f>
        <v>30</v>
      </c>
      <c r="H68" s="14" t="n">
        <f aca="false">IF(D68=$B$11,$B$12,0)</f>
        <v>0</v>
      </c>
      <c r="I68" s="14" t="n">
        <f aca="false">I67+E68-F68-G68-H68</f>
        <v>5781.10412236558</v>
      </c>
      <c r="K68" s="2" t="n">
        <v>63</v>
      </c>
      <c r="L68" s="14" t="n">
        <f aca="true">$B$16+NORMINV(RAND(),0,SQRT($B$13*($B$7+$B$8^2))*$B$9*(1-$B$10))</f>
        <v>3775.55068124865</v>
      </c>
      <c r="M68" s="14" t="n">
        <f aca="true">$B$16+NORMINV(RAND(),0,SQRT($B$13*($B$7+$B$8^2))*$B$9*(1-$B$10))</f>
        <v>4663.8887056947</v>
      </c>
      <c r="N68" s="14" t="n">
        <f aca="true">$B$16+NORMINV(RAND(),0,SQRT($B$13*($B$7+$B$8^2))*$B$9*(1-$B$10))</f>
        <v>4072.19836324187</v>
      </c>
      <c r="O68" s="14" t="n">
        <f aca="true">$B$16+NORMINV(RAND(),0,SQRT($B$13*($B$7+$B$8^2))*$B$9*(1-$B$10))</f>
        <v>4206.62927923321</v>
      </c>
      <c r="P68" s="14" t="n">
        <f aca="true">$B$16+NORMINV(RAND(),0,SQRT($B$13*($B$7+$B$8^2))*$B$9*(1-$B$10))</f>
        <v>4172.54931464915</v>
      </c>
      <c r="Q68" s="14" t="n">
        <f aca="true">$B$16+NORMINV(RAND(),0,SQRT($B$13*($B$7+$B$8^2))*$B$9*(1-$B$10))</f>
        <v>4087.32885208074</v>
      </c>
      <c r="R68" s="14" t="n">
        <f aca="false">$B$4-13*($B$5+$B$6)/30-IF($B$11&lt;=13,$B$12,0)+0</f>
        <v>8876.66666666667</v>
      </c>
      <c r="S68" s="14" t="n">
        <f aca="false">$B$4-27*($B$5+$B$6)/30-IF($B$11&lt;=27,$B$12,0)+L68</f>
        <v>10365.5506812486</v>
      </c>
      <c r="T68" s="14" t="n">
        <f aca="false">$B$4-41*($B$5+$B$6)/30-IF($B$11&lt;=41,$B$12,0)+L68+M68</f>
        <v>1557.97272027668</v>
      </c>
      <c r="U68" s="14" t="n">
        <f aca="false">$B$4-55*($B$5+$B$6)/30-IF($B$11&lt;=55,$B$12,0)+L68+M68+N68</f>
        <v>3343.50441685189</v>
      </c>
      <c r="V68" s="14" t="n">
        <f aca="false">$B$4-69*($B$5+$B$6)/30-IF($B$11&lt;=69,$B$12,0)+L68+M68+N68+O68</f>
        <v>5263.46702941843</v>
      </c>
      <c r="W68" s="14" t="n">
        <f aca="false">$B$4-83*($B$5+$B$6)/30-IF($B$11&lt;=83,$B$12,0)+L68+M68+N68+O68+P68</f>
        <v>7149.34967740091</v>
      </c>
      <c r="X68" s="14" t="n">
        <f aca="false">$B$4-90*($B$5+$B$6)/30-IF($B$11&lt;=90,$B$12,0)+L68+M68+N68+O68+P68+Q68</f>
        <v>10093.3451961483</v>
      </c>
      <c r="AA68" s="14" t="n">
        <f aca="false">MIN(R68:X68)</f>
        <v>1557.97272027668</v>
      </c>
    </row>
    <row r="69" customFormat="false" ht="15" hidden="false" customHeight="false" outlineLevel="0" collapsed="false">
      <c r="D69" s="2" t="n">
        <v>64</v>
      </c>
      <c r="E69" s="14" t="n">
        <f aca="false">IF(MOD(D69,$B$13)=0,$B$16,0)</f>
        <v>0</v>
      </c>
      <c r="F69" s="14" t="n">
        <f aca="false">$B$5/30</f>
        <v>133.333333333333</v>
      </c>
      <c r="G69" s="14" t="n">
        <f aca="false">$B$6/30</f>
        <v>30</v>
      </c>
      <c r="H69" s="14" t="n">
        <f aca="false">IF(D69=$B$11,$B$12,0)</f>
        <v>0</v>
      </c>
      <c r="I69" s="14" t="n">
        <f aca="false">I68+E69-F69-G69-H69</f>
        <v>5617.77078903225</v>
      </c>
      <c r="K69" s="2" t="n">
        <v>64</v>
      </c>
      <c r="L69" s="14" t="n">
        <f aca="true">$B$16+NORMINV(RAND(),0,SQRT($B$13*($B$7+$B$8^2))*$B$9*(1-$B$10))</f>
        <v>4016.78501367871</v>
      </c>
      <c r="M69" s="14" t="n">
        <f aca="true">$B$16+NORMINV(RAND(),0,SQRT($B$13*($B$7+$B$8^2))*$B$9*(1-$B$10))</f>
        <v>3727.87906436127</v>
      </c>
      <c r="N69" s="14" t="n">
        <f aca="true">$B$16+NORMINV(RAND(),0,SQRT($B$13*($B$7+$B$8^2))*$B$9*(1-$B$10))</f>
        <v>4442.85229061468</v>
      </c>
      <c r="O69" s="14" t="n">
        <f aca="true">$B$16+NORMINV(RAND(),0,SQRT($B$13*($B$7+$B$8^2))*$B$9*(1-$B$10))</f>
        <v>4301.29086125504</v>
      </c>
      <c r="P69" s="14" t="n">
        <f aca="true">$B$16+NORMINV(RAND(),0,SQRT($B$13*($B$7+$B$8^2))*$B$9*(1-$B$10))</f>
        <v>4571.25637899522</v>
      </c>
      <c r="Q69" s="14" t="n">
        <f aca="true">$B$16+NORMINV(RAND(),0,SQRT($B$13*($B$7+$B$8^2))*$B$9*(1-$B$10))</f>
        <v>3954.49197392004</v>
      </c>
      <c r="R69" s="14" t="n">
        <f aca="false">$B$4-13*($B$5+$B$6)/30-IF($B$11&lt;=13,$B$12,0)+0</f>
        <v>8876.66666666667</v>
      </c>
      <c r="S69" s="14" t="n">
        <f aca="false">$B$4-27*($B$5+$B$6)/30-IF($B$11&lt;=27,$B$12,0)+L69</f>
        <v>10606.7850136787</v>
      </c>
      <c r="T69" s="14" t="n">
        <f aca="false">$B$4-41*($B$5+$B$6)/30-IF($B$11&lt;=41,$B$12,0)+L69+M69</f>
        <v>863.197411373315</v>
      </c>
      <c r="U69" s="14" t="n">
        <f aca="false">$B$4-55*($B$5+$B$6)/30-IF($B$11&lt;=55,$B$12,0)+L69+M69+N69</f>
        <v>3019.38303532133</v>
      </c>
      <c r="V69" s="14" t="n">
        <f aca="false">$B$4-69*($B$5+$B$6)/30-IF($B$11&lt;=69,$B$12,0)+L69+M69+N69+O69</f>
        <v>5034.0072299097</v>
      </c>
      <c r="W69" s="14" t="n">
        <f aca="false">$B$4-83*($B$5+$B$6)/30-IF($B$11&lt;=83,$B$12,0)+L69+M69+N69+O69+P69</f>
        <v>7318.59694223826</v>
      </c>
      <c r="X69" s="14" t="n">
        <f aca="false">$B$4-90*($B$5+$B$6)/30-IF($B$11&lt;=90,$B$12,0)+L69+M69+N69+O69+P69+Q69</f>
        <v>10129.755582825</v>
      </c>
      <c r="AA69" s="14" t="n">
        <f aca="false">MIN(R69:X69)</f>
        <v>863.197411373315</v>
      </c>
    </row>
    <row r="70" customFormat="false" ht="15" hidden="false" customHeight="false" outlineLevel="0" collapsed="false">
      <c r="D70" s="2" t="n">
        <v>65</v>
      </c>
      <c r="E70" s="14" t="n">
        <f aca="false">IF(MOD(D70,$B$13)=0,$B$16,0)</f>
        <v>0</v>
      </c>
      <c r="F70" s="14" t="n">
        <f aca="false">$B$5/30</f>
        <v>133.333333333333</v>
      </c>
      <c r="G70" s="14" t="n">
        <f aca="false">$B$6/30</f>
        <v>30</v>
      </c>
      <c r="H70" s="14" t="n">
        <f aca="false">IF(D70=$B$11,$B$12,0)</f>
        <v>0</v>
      </c>
      <c r="I70" s="14" t="n">
        <f aca="false">I69+E70-F70-G70-H70</f>
        <v>5454.43745569891</v>
      </c>
      <c r="K70" s="2" t="n">
        <v>65</v>
      </c>
      <c r="L70" s="14" t="n">
        <f aca="true">$B$16+NORMINV(RAND(),0,SQRT($B$13*($B$7+$B$8^2))*$B$9*(1-$B$10))</f>
        <v>3982.21722852993</v>
      </c>
      <c r="M70" s="14" t="n">
        <f aca="true">$B$16+NORMINV(RAND(),0,SQRT($B$13*($B$7+$B$8^2))*$B$9*(1-$B$10))</f>
        <v>4208.17052585383</v>
      </c>
      <c r="N70" s="14" t="n">
        <f aca="true">$B$16+NORMINV(RAND(),0,SQRT($B$13*($B$7+$B$8^2))*$B$9*(1-$B$10))</f>
        <v>3734.06266324947</v>
      </c>
      <c r="O70" s="14" t="n">
        <f aca="true">$B$16+NORMINV(RAND(),0,SQRT($B$13*($B$7+$B$8^2))*$B$9*(1-$B$10))</f>
        <v>4468.18790332396</v>
      </c>
      <c r="P70" s="14" t="n">
        <f aca="true">$B$16+NORMINV(RAND(),0,SQRT($B$13*($B$7+$B$8^2))*$B$9*(1-$B$10))</f>
        <v>4141.671090848</v>
      </c>
      <c r="Q70" s="14" t="n">
        <f aca="true">$B$16+NORMINV(RAND(),0,SQRT($B$13*($B$7+$B$8^2))*$B$9*(1-$B$10))</f>
        <v>3866.66224697414</v>
      </c>
      <c r="R70" s="14" t="n">
        <f aca="false">$B$4-13*($B$5+$B$6)/30-IF($B$11&lt;=13,$B$12,0)+0</f>
        <v>8876.66666666667</v>
      </c>
      <c r="S70" s="14" t="n">
        <f aca="false">$B$4-27*($B$5+$B$6)/30-IF($B$11&lt;=27,$B$12,0)+L70</f>
        <v>10572.2172285299</v>
      </c>
      <c r="T70" s="14" t="n">
        <f aca="false">$B$4-41*($B$5+$B$6)/30-IF($B$11&lt;=41,$B$12,0)+L70+M70</f>
        <v>1308.92108771709</v>
      </c>
      <c r="U70" s="14" t="n">
        <f aca="false">$B$4-55*($B$5+$B$6)/30-IF($B$11&lt;=55,$B$12,0)+L70+M70+N70</f>
        <v>2756.3170842999</v>
      </c>
      <c r="V70" s="14" t="n">
        <f aca="false">$B$4-69*($B$5+$B$6)/30-IF($B$11&lt;=69,$B$12,0)+L70+M70+N70+O70</f>
        <v>4937.83832095719</v>
      </c>
      <c r="W70" s="14" t="n">
        <f aca="false">$B$4-83*($B$5+$B$6)/30-IF($B$11&lt;=83,$B$12,0)+L70+M70+N70+O70+P70</f>
        <v>6792.84274513853</v>
      </c>
      <c r="X70" s="14" t="n">
        <f aca="false">$B$4-90*($B$5+$B$6)/30-IF($B$11&lt;=90,$B$12,0)+L70+M70+N70+O70+P70+Q70</f>
        <v>9516.17165877933</v>
      </c>
      <c r="AA70" s="14" t="n">
        <f aca="false">MIN(R70:X70)</f>
        <v>1308.92108771709</v>
      </c>
    </row>
    <row r="71" customFormat="false" ht="15" hidden="false" customHeight="false" outlineLevel="0" collapsed="false">
      <c r="D71" s="2" t="n">
        <v>66</v>
      </c>
      <c r="E71" s="14" t="n">
        <f aca="false">IF(MOD(D71,$B$13)=0,$B$16,0)</f>
        <v>0</v>
      </c>
      <c r="F71" s="14" t="n">
        <f aca="false">$B$5/30</f>
        <v>133.333333333333</v>
      </c>
      <c r="G71" s="14" t="n">
        <f aca="false">$B$6/30</f>
        <v>30</v>
      </c>
      <c r="H71" s="14" t="n">
        <f aca="false">IF(D71=$B$11,$B$12,0)</f>
        <v>0</v>
      </c>
      <c r="I71" s="14" t="n">
        <f aca="false">I70+E71-F71-G71-H71</f>
        <v>5291.10412236558</v>
      </c>
      <c r="K71" s="2" t="n">
        <v>66</v>
      </c>
      <c r="L71" s="14" t="n">
        <f aca="true">$B$16+NORMINV(RAND(),0,SQRT($B$13*($B$7+$B$8^2))*$B$9*(1-$B$10))</f>
        <v>4728.29811768912</v>
      </c>
      <c r="M71" s="14" t="n">
        <f aca="true">$B$16+NORMINV(RAND(),0,SQRT($B$13*($B$7+$B$8^2))*$B$9*(1-$B$10))</f>
        <v>4858.10748054268</v>
      </c>
      <c r="N71" s="14" t="n">
        <f aca="true">$B$16+NORMINV(RAND(),0,SQRT($B$13*($B$7+$B$8^2))*$B$9*(1-$B$10))</f>
        <v>3576.17475299527</v>
      </c>
      <c r="O71" s="14" t="n">
        <f aca="true">$B$16+NORMINV(RAND(),0,SQRT($B$13*($B$7+$B$8^2))*$B$9*(1-$B$10))</f>
        <v>3575.6507773829</v>
      </c>
      <c r="P71" s="14" t="n">
        <f aca="true">$B$16+NORMINV(RAND(),0,SQRT($B$13*($B$7+$B$8^2))*$B$9*(1-$B$10))</f>
        <v>3774.26727313797</v>
      </c>
      <c r="Q71" s="14" t="n">
        <f aca="true">$B$16+NORMINV(RAND(),0,SQRT($B$13*($B$7+$B$8^2))*$B$9*(1-$B$10))</f>
        <v>4017.5242779321</v>
      </c>
      <c r="R71" s="14" t="n">
        <f aca="false">$B$4-13*($B$5+$B$6)/30-IF($B$11&lt;=13,$B$12,0)+0</f>
        <v>8876.66666666667</v>
      </c>
      <c r="S71" s="14" t="n">
        <f aca="false">$B$4-27*($B$5+$B$6)/30-IF($B$11&lt;=27,$B$12,0)+L71</f>
        <v>11318.2981176891</v>
      </c>
      <c r="T71" s="14" t="n">
        <f aca="false">$B$4-41*($B$5+$B$6)/30-IF($B$11&lt;=41,$B$12,0)+L71+M71</f>
        <v>2704.93893156512</v>
      </c>
      <c r="U71" s="14" t="n">
        <f aca="false">$B$4-55*($B$5+$B$6)/30-IF($B$11&lt;=55,$B$12,0)+L71+M71+N71</f>
        <v>3994.44701789373</v>
      </c>
      <c r="V71" s="14" t="n">
        <f aca="false">$B$4-69*($B$5+$B$6)/30-IF($B$11&lt;=69,$B$12,0)+L71+M71+N71+O71</f>
        <v>5283.43112860996</v>
      </c>
      <c r="W71" s="14" t="n">
        <f aca="false">$B$4-83*($B$5+$B$6)/30-IF($B$11&lt;=83,$B$12,0)+L71+M71+N71+O71+P71</f>
        <v>6771.03173508126</v>
      </c>
      <c r="X71" s="14" t="n">
        <f aca="false">$B$4-90*($B$5+$B$6)/30-IF($B$11&lt;=90,$B$12,0)+L71+M71+N71+O71+P71+Q71</f>
        <v>9645.22267968003</v>
      </c>
      <c r="AA71" s="14" t="n">
        <f aca="false">MIN(R71:X71)</f>
        <v>2704.93893156512</v>
      </c>
    </row>
    <row r="72" customFormat="false" ht="15" hidden="false" customHeight="false" outlineLevel="0" collapsed="false">
      <c r="D72" s="2" t="n">
        <v>67</v>
      </c>
      <c r="E72" s="14" t="n">
        <f aca="false">IF(MOD(D72,$B$13)=0,$B$16,0)</f>
        <v>0</v>
      </c>
      <c r="F72" s="14" t="n">
        <f aca="false">$B$5/30</f>
        <v>133.333333333333</v>
      </c>
      <c r="G72" s="14" t="n">
        <f aca="false">$B$6/30</f>
        <v>30</v>
      </c>
      <c r="H72" s="14" t="n">
        <f aca="false">IF(D72=$B$11,$B$12,0)</f>
        <v>0</v>
      </c>
      <c r="I72" s="14" t="n">
        <f aca="false">I71+E72-F72-G72-H72</f>
        <v>5127.77078903225</v>
      </c>
      <c r="K72" s="2" t="n">
        <v>67</v>
      </c>
      <c r="L72" s="14" t="n">
        <f aca="true">$B$16+NORMINV(RAND(),0,SQRT($B$13*($B$7+$B$8^2))*$B$9*(1-$B$10))</f>
        <v>3853.59766603642</v>
      </c>
      <c r="M72" s="14" t="n">
        <f aca="true">$B$16+NORMINV(RAND(),0,SQRT($B$13*($B$7+$B$8^2))*$B$9*(1-$B$10))</f>
        <v>3557.99523138007</v>
      </c>
      <c r="N72" s="14" t="n">
        <f aca="true">$B$16+NORMINV(RAND(),0,SQRT($B$13*($B$7+$B$8^2))*$B$9*(1-$B$10))</f>
        <v>3526.51685973832</v>
      </c>
      <c r="O72" s="14" t="n">
        <f aca="true">$B$16+NORMINV(RAND(),0,SQRT($B$13*($B$7+$B$8^2))*$B$9*(1-$B$10))</f>
        <v>4061.70782033946</v>
      </c>
      <c r="P72" s="14" t="n">
        <f aca="true">$B$16+NORMINV(RAND(),0,SQRT($B$13*($B$7+$B$8^2))*$B$9*(1-$B$10))</f>
        <v>3741.70930816513</v>
      </c>
      <c r="Q72" s="14" t="n">
        <f aca="true">$B$16+NORMINV(RAND(),0,SQRT($B$13*($B$7+$B$8^2))*$B$9*(1-$B$10))</f>
        <v>4289.74682114923</v>
      </c>
      <c r="R72" s="14" t="n">
        <f aca="false">$B$4-13*($B$5+$B$6)/30-IF($B$11&lt;=13,$B$12,0)+0</f>
        <v>8876.66666666667</v>
      </c>
      <c r="S72" s="14" t="n">
        <f aca="false">$B$4-27*($B$5+$B$6)/30-IF($B$11&lt;=27,$B$12,0)+L72</f>
        <v>10443.5976660364</v>
      </c>
      <c r="T72" s="14" t="n">
        <f aca="false">$B$4-41*($B$5+$B$6)/30-IF($B$11&lt;=41,$B$12,0)+L72+M72</f>
        <v>530.126230749825</v>
      </c>
      <c r="U72" s="14" t="n">
        <f aca="false">$B$4-55*($B$5+$B$6)/30-IF($B$11&lt;=55,$B$12,0)+L72+M72+N72</f>
        <v>1769.97642382148</v>
      </c>
      <c r="V72" s="14" t="n">
        <f aca="false">$B$4-69*($B$5+$B$6)/30-IF($B$11&lt;=69,$B$12,0)+L72+M72+N72+O72</f>
        <v>3545.01757749428</v>
      </c>
      <c r="W72" s="14" t="n">
        <f aca="false">$B$4-83*($B$5+$B$6)/30-IF($B$11&lt;=83,$B$12,0)+L72+M72+N72+O72+P72</f>
        <v>5000.06021899274</v>
      </c>
      <c r="X72" s="14" t="n">
        <f aca="false">$B$4-90*($B$5+$B$6)/30-IF($B$11&lt;=90,$B$12,0)+L72+M72+N72+O72+P72+Q72</f>
        <v>8146.47370680864</v>
      </c>
      <c r="AA72" s="14" t="n">
        <f aca="false">MIN(R72:X72)</f>
        <v>530.126230749825</v>
      </c>
    </row>
    <row r="73" customFormat="false" ht="15" hidden="false" customHeight="false" outlineLevel="0" collapsed="false">
      <c r="D73" s="2" t="n">
        <v>68</v>
      </c>
      <c r="E73" s="14" t="n">
        <f aca="false">IF(MOD(D73,$B$13)=0,$B$16,0)</f>
        <v>0</v>
      </c>
      <c r="F73" s="14" t="n">
        <f aca="false">$B$5/30</f>
        <v>133.333333333333</v>
      </c>
      <c r="G73" s="14" t="n">
        <f aca="false">$B$6/30</f>
        <v>30</v>
      </c>
      <c r="H73" s="14" t="n">
        <f aca="false">IF(D73=$B$11,$B$12,0)</f>
        <v>0</v>
      </c>
      <c r="I73" s="14" t="n">
        <f aca="false">I72+E73-F73-G73-H73</f>
        <v>4964.43745569891</v>
      </c>
      <c r="K73" s="2" t="n">
        <v>68</v>
      </c>
      <c r="L73" s="14" t="n">
        <f aca="true">$B$16+NORMINV(RAND(),0,SQRT($B$13*($B$7+$B$8^2))*$B$9*(1-$B$10))</f>
        <v>4058.58600823529</v>
      </c>
      <c r="M73" s="14" t="n">
        <f aca="true">$B$16+NORMINV(RAND(),0,SQRT($B$13*($B$7+$B$8^2))*$B$9*(1-$B$10))</f>
        <v>3347.38497294245</v>
      </c>
      <c r="N73" s="14" t="n">
        <f aca="true">$B$16+NORMINV(RAND(),0,SQRT($B$13*($B$7+$B$8^2))*$B$9*(1-$B$10))</f>
        <v>3912.15272061708</v>
      </c>
      <c r="O73" s="14" t="n">
        <f aca="true">$B$16+NORMINV(RAND(),0,SQRT($B$13*($B$7+$B$8^2))*$B$9*(1-$B$10))</f>
        <v>4169.68910523623</v>
      </c>
      <c r="P73" s="14" t="n">
        <f aca="true">$B$16+NORMINV(RAND(),0,SQRT($B$13*($B$7+$B$8^2))*$B$9*(1-$B$10))</f>
        <v>4023.87344643674</v>
      </c>
      <c r="Q73" s="14" t="n">
        <f aca="true">$B$16+NORMINV(RAND(),0,SQRT($B$13*($B$7+$B$8^2))*$B$9*(1-$B$10))</f>
        <v>4436.03271758574</v>
      </c>
      <c r="R73" s="14" t="n">
        <f aca="false">$B$4-13*($B$5+$B$6)/30-IF($B$11&lt;=13,$B$12,0)+0</f>
        <v>8876.66666666667</v>
      </c>
      <c r="S73" s="14" t="n">
        <f aca="false">$B$4-27*($B$5+$B$6)/30-IF($B$11&lt;=27,$B$12,0)+L73</f>
        <v>10648.5860082353</v>
      </c>
      <c r="T73" s="14" t="n">
        <f aca="false">$B$4-41*($B$5+$B$6)/30-IF($B$11&lt;=41,$B$12,0)+L73+M73</f>
        <v>524.504314511077</v>
      </c>
      <c r="U73" s="14" t="n">
        <f aca="false">$B$4-55*($B$5+$B$6)/30-IF($B$11&lt;=55,$B$12,0)+L73+M73+N73</f>
        <v>2149.99036846149</v>
      </c>
      <c r="V73" s="14" t="n">
        <f aca="false">$B$4-69*($B$5+$B$6)/30-IF($B$11&lt;=69,$B$12,0)+L73+M73+N73+O73</f>
        <v>4033.01280703105</v>
      </c>
      <c r="W73" s="14" t="n">
        <f aca="false">$B$4-83*($B$5+$B$6)/30-IF($B$11&lt;=83,$B$12,0)+L73+M73+N73+O73+P73</f>
        <v>5770.21958680113</v>
      </c>
      <c r="X73" s="14" t="n">
        <f aca="false">$B$4-90*($B$5+$B$6)/30-IF($B$11&lt;=90,$B$12,0)+L73+M73+N73+O73+P73+Q73</f>
        <v>9062.91897105353</v>
      </c>
      <c r="AA73" s="14" t="n">
        <f aca="false">MIN(R73:X73)</f>
        <v>524.504314511077</v>
      </c>
    </row>
    <row r="74" customFormat="false" ht="15" hidden="false" customHeight="false" outlineLevel="0" collapsed="false">
      <c r="D74" s="2" t="n">
        <v>69</v>
      </c>
      <c r="E74" s="14" t="n">
        <f aca="false">IF(MOD(D74,$B$13)=0,$B$16,0)</f>
        <v>0</v>
      </c>
      <c r="F74" s="14" t="n">
        <f aca="false">$B$5/30</f>
        <v>133.333333333333</v>
      </c>
      <c r="G74" s="14" t="n">
        <f aca="false">$B$6/30</f>
        <v>30</v>
      </c>
      <c r="H74" s="14" t="n">
        <f aca="false">IF(D74=$B$11,$B$12,0)</f>
        <v>0</v>
      </c>
      <c r="I74" s="14" t="n">
        <f aca="false">I73+E74-F74-G74-H74</f>
        <v>4801.10412236558</v>
      </c>
      <c r="K74" s="2" t="n">
        <v>69</v>
      </c>
      <c r="L74" s="14" t="n">
        <f aca="true">$B$16+NORMINV(RAND(),0,SQRT($B$13*($B$7+$B$8^2))*$B$9*(1-$B$10))</f>
        <v>4187.15725707409</v>
      </c>
      <c r="M74" s="14" t="n">
        <f aca="true">$B$16+NORMINV(RAND(),0,SQRT($B$13*($B$7+$B$8^2))*$B$9*(1-$B$10))</f>
        <v>4147.26687485407</v>
      </c>
      <c r="N74" s="14" t="n">
        <f aca="true">$B$16+NORMINV(RAND(),0,SQRT($B$13*($B$7+$B$8^2))*$B$9*(1-$B$10))</f>
        <v>3681.38441293466</v>
      </c>
      <c r="O74" s="14" t="n">
        <f aca="true">$B$16+NORMINV(RAND(),0,SQRT($B$13*($B$7+$B$8^2))*$B$9*(1-$B$10))</f>
        <v>4131.80798220129</v>
      </c>
      <c r="P74" s="14" t="n">
        <f aca="true">$B$16+NORMINV(RAND(),0,SQRT($B$13*($B$7+$B$8^2))*$B$9*(1-$B$10))</f>
        <v>3703.05305824686</v>
      </c>
      <c r="Q74" s="14" t="n">
        <f aca="true">$B$16+NORMINV(RAND(),0,SQRT($B$13*($B$7+$B$8^2))*$B$9*(1-$B$10))</f>
        <v>3884.0828702026</v>
      </c>
      <c r="R74" s="14" t="n">
        <f aca="false">$B$4-13*($B$5+$B$6)/30-IF($B$11&lt;=13,$B$12,0)+0</f>
        <v>8876.66666666667</v>
      </c>
      <c r="S74" s="14" t="n">
        <f aca="false">$B$4-27*($B$5+$B$6)/30-IF($B$11&lt;=27,$B$12,0)+L74</f>
        <v>10777.1572570741</v>
      </c>
      <c r="T74" s="14" t="n">
        <f aca="false">$B$4-41*($B$5+$B$6)/30-IF($B$11&lt;=41,$B$12,0)+L74+M74</f>
        <v>1452.95746526149</v>
      </c>
      <c r="U74" s="14" t="n">
        <f aca="false">$B$4-55*($B$5+$B$6)/30-IF($B$11&lt;=55,$B$12,0)+L74+M74+N74</f>
        <v>2847.67521152948</v>
      </c>
      <c r="V74" s="14" t="n">
        <f aca="false">$B$4-69*($B$5+$B$6)/30-IF($B$11&lt;=69,$B$12,0)+L74+M74+N74+O74</f>
        <v>4692.8165270641</v>
      </c>
      <c r="W74" s="14" t="n">
        <f aca="false">$B$4-83*($B$5+$B$6)/30-IF($B$11&lt;=83,$B$12,0)+L74+M74+N74+O74+P74</f>
        <v>6109.20291864429</v>
      </c>
      <c r="X74" s="14" t="n">
        <f aca="false">$B$4-90*($B$5+$B$6)/30-IF($B$11&lt;=90,$B$12,0)+L74+M74+N74+O74+P74+Q74</f>
        <v>8849.95245551356</v>
      </c>
      <c r="AA74" s="14" t="n">
        <f aca="false">MIN(R74:X74)</f>
        <v>1452.95746526149</v>
      </c>
    </row>
    <row r="75" customFormat="false" ht="15" hidden="false" customHeight="false" outlineLevel="0" collapsed="false">
      <c r="D75" s="2" t="n">
        <v>70</v>
      </c>
      <c r="E75" s="14" t="n">
        <f aca="false">IF(MOD(D75,$B$13)=0,$B$16,0)</f>
        <v>4063.9760305914</v>
      </c>
      <c r="F75" s="14" t="n">
        <f aca="false">$B$5/30</f>
        <v>133.333333333333</v>
      </c>
      <c r="G75" s="14" t="n">
        <f aca="false">$B$6/30</f>
        <v>30</v>
      </c>
      <c r="H75" s="14" t="n">
        <f aca="false">IF(D75=$B$11,$B$12,0)</f>
        <v>0</v>
      </c>
      <c r="I75" s="14" t="n">
        <f aca="false">I74+E75-F75-G75-H75</f>
        <v>8701.74681962365</v>
      </c>
      <c r="K75" s="2" t="n">
        <v>70</v>
      </c>
      <c r="L75" s="14" t="n">
        <f aca="true">$B$16+NORMINV(RAND(),0,SQRT($B$13*($B$7+$B$8^2))*$B$9*(1-$B$10))</f>
        <v>4009.18826884639</v>
      </c>
      <c r="M75" s="14" t="n">
        <f aca="true">$B$16+NORMINV(RAND(),0,SQRT($B$13*($B$7+$B$8^2))*$B$9*(1-$B$10))</f>
        <v>4013.06012408387</v>
      </c>
      <c r="N75" s="14" t="n">
        <f aca="true">$B$16+NORMINV(RAND(),0,SQRT($B$13*($B$7+$B$8^2))*$B$9*(1-$B$10))</f>
        <v>4259.18150018086</v>
      </c>
      <c r="O75" s="14" t="n">
        <f aca="true">$B$16+NORMINV(RAND(),0,SQRT($B$13*($B$7+$B$8^2))*$B$9*(1-$B$10))</f>
        <v>4695.17332995204</v>
      </c>
      <c r="P75" s="14" t="n">
        <f aca="true">$B$16+NORMINV(RAND(),0,SQRT($B$13*($B$7+$B$8^2))*$B$9*(1-$B$10))</f>
        <v>3838.50239251484</v>
      </c>
      <c r="Q75" s="14" t="n">
        <f aca="true">$B$16+NORMINV(RAND(),0,SQRT($B$13*($B$7+$B$8^2))*$B$9*(1-$B$10))</f>
        <v>4693.48707091037</v>
      </c>
      <c r="R75" s="14" t="n">
        <f aca="false">$B$4-13*($B$5+$B$6)/30-IF($B$11&lt;=13,$B$12,0)+0</f>
        <v>8876.66666666667</v>
      </c>
      <c r="S75" s="14" t="n">
        <f aca="false">$B$4-27*($B$5+$B$6)/30-IF($B$11&lt;=27,$B$12,0)+L75</f>
        <v>10599.1882688464</v>
      </c>
      <c r="T75" s="14" t="n">
        <f aca="false">$B$4-41*($B$5+$B$6)/30-IF($B$11&lt;=41,$B$12,0)+L75+M75</f>
        <v>1140.7817262636</v>
      </c>
      <c r="U75" s="14" t="n">
        <f aca="false">$B$4-55*($B$5+$B$6)/30-IF($B$11&lt;=55,$B$12,0)+L75+M75+N75</f>
        <v>3113.29655977779</v>
      </c>
      <c r="V75" s="14" t="n">
        <f aca="false">$B$4-69*($B$5+$B$6)/30-IF($B$11&lt;=69,$B$12,0)+L75+M75+N75+O75</f>
        <v>5521.80322306316</v>
      </c>
      <c r="W75" s="14" t="n">
        <f aca="false">$B$4-83*($B$5+$B$6)/30-IF($B$11&lt;=83,$B$12,0)+L75+M75+N75+O75+P75</f>
        <v>7073.63894891134</v>
      </c>
      <c r="X75" s="14" t="n">
        <f aca="false">$B$4-90*($B$5+$B$6)/30-IF($B$11&lt;=90,$B$12,0)+L75+M75+N75+O75+P75+Q75</f>
        <v>10623.7926864884</v>
      </c>
      <c r="AA75" s="14" t="n">
        <f aca="false">MIN(R75:X75)</f>
        <v>1140.7817262636</v>
      </c>
    </row>
    <row r="76" customFormat="false" ht="15" hidden="false" customHeight="false" outlineLevel="0" collapsed="false">
      <c r="D76" s="2" t="n">
        <v>71</v>
      </c>
      <c r="E76" s="14" t="n">
        <f aca="false">IF(MOD(D76,$B$13)=0,$B$16,0)</f>
        <v>0</v>
      </c>
      <c r="F76" s="14" t="n">
        <f aca="false">$B$5/30</f>
        <v>133.333333333333</v>
      </c>
      <c r="G76" s="14" t="n">
        <f aca="false">$B$6/30</f>
        <v>30</v>
      </c>
      <c r="H76" s="14" t="n">
        <f aca="false">IF(D76=$B$11,$B$12,0)</f>
        <v>0</v>
      </c>
      <c r="I76" s="14" t="n">
        <f aca="false">I75+E76-F76-G76-H76</f>
        <v>8538.41348629031</v>
      </c>
      <c r="K76" s="2" t="n">
        <v>71</v>
      </c>
      <c r="L76" s="14" t="n">
        <f aca="true">$B$16+NORMINV(RAND(),0,SQRT($B$13*($B$7+$B$8^2))*$B$9*(1-$B$10))</f>
        <v>3861.39188406733</v>
      </c>
      <c r="M76" s="14" t="n">
        <f aca="true">$B$16+NORMINV(RAND(),0,SQRT($B$13*($B$7+$B$8^2))*$B$9*(1-$B$10))</f>
        <v>4727.49927005938</v>
      </c>
      <c r="N76" s="14" t="n">
        <f aca="true">$B$16+NORMINV(RAND(),0,SQRT($B$13*($B$7+$B$8^2))*$B$9*(1-$B$10))</f>
        <v>4286.26711523155</v>
      </c>
      <c r="O76" s="14" t="n">
        <f aca="true">$B$16+NORMINV(RAND(),0,SQRT($B$13*($B$7+$B$8^2))*$B$9*(1-$B$10))</f>
        <v>4222.39446585275</v>
      </c>
      <c r="P76" s="14" t="n">
        <f aca="true">$B$16+NORMINV(RAND(),0,SQRT($B$13*($B$7+$B$8^2))*$B$9*(1-$B$10))</f>
        <v>4045.13115464864</v>
      </c>
      <c r="Q76" s="14" t="n">
        <f aca="true">$B$16+NORMINV(RAND(),0,SQRT($B$13*($B$7+$B$8^2))*$B$9*(1-$B$10))</f>
        <v>4297.3329315631</v>
      </c>
      <c r="R76" s="14" t="n">
        <f aca="false">$B$4-13*($B$5+$B$6)/30-IF($B$11&lt;=13,$B$12,0)+0</f>
        <v>8876.66666666667</v>
      </c>
      <c r="S76" s="14" t="n">
        <f aca="false">$B$4-27*($B$5+$B$6)/30-IF($B$11&lt;=27,$B$12,0)+L76</f>
        <v>10451.3918840673</v>
      </c>
      <c r="T76" s="14" t="n">
        <f aca="false">$B$4-41*($B$5+$B$6)/30-IF($B$11&lt;=41,$B$12,0)+L76+M76</f>
        <v>1707.42448746004</v>
      </c>
      <c r="U76" s="14" t="n">
        <f aca="false">$B$4-55*($B$5+$B$6)/30-IF($B$11&lt;=55,$B$12,0)+L76+M76+N76</f>
        <v>3707.02493602493</v>
      </c>
      <c r="V76" s="14" t="n">
        <f aca="false">$B$4-69*($B$5+$B$6)/30-IF($B$11&lt;=69,$B$12,0)+L76+M76+N76+O76</f>
        <v>5642.75273521101</v>
      </c>
      <c r="W76" s="14" t="n">
        <f aca="false">$B$4-83*($B$5+$B$6)/30-IF($B$11&lt;=83,$B$12,0)+L76+M76+N76+O76+P76</f>
        <v>7401.21722319298</v>
      </c>
      <c r="X76" s="14" t="n">
        <f aca="false">$B$4-90*($B$5+$B$6)/30-IF($B$11&lt;=90,$B$12,0)+L76+M76+N76+O76+P76+Q76</f>
        <v>10555.2168214227</v>
      </c>
      <c r="AA76" s="14" t="n">
        <f aca="false">MIN(R76:X76)</f>
        <v>1707.42448746004</v>
      </c>
    </row>
    <row r="77" customFormat="false" ht="15" hidden="false" customHeight="false" outlineLevel="0" collapsed="false">
      <c r="D77" s="2" t="n">
        <v>72</v>
      </c>
      <c r="E77" s="14" t="n">
        <f aca="false">IF(MOD(D77,$B$13)=0,$B$16,0)</f>
        <v>0</v>
      </c>
      <c r="F77" s="14" t="n">
        <f aca="false">$B$5/30</f>
        <v>133.333333333333</v>
      </c>
      <c r="G77" s="14" t="n">
        <f aca="false">$B$6/30</f>
        <v>30</v>
      </c>
      <c r="H77" s="14" t="n">
        <f aca="false">IF(D77=$B$11,$B$12,0)</f>
        <v>0</v>
      </c>
      <c r="I77" s="14" t="n">
        <f aca="false">I76+E77-F77-G77-H77</f>
        <v>8375.08015295698</v>
      </c>
      <c r="K77" s="2" t="n">
        <v>72</v>
      </c>
      <c r="L77" s="14" t="n">
        <f aca="true">$B$16+NORMINV(RAND(),0,SQRT($B$13*($B$7+$B$8^2))*$B$9*(1-$B$10))</f>
        <v>4246.89206026175</v>
      </c>
      <c r="M77" s="14" t="n">
        <f aca="true">$B$16+NORMINV(RAND(),0,SQRT($B$13*($B$7+$B$8^2))*$B$9*(1-$B$10))</f>
        <v>4203.58622519905</v>
      </c>
      <c r="N77" s="14" t="n">
        <f aca="true">$B$16+NORMINV(RAND(),0,SQRT($B$13*($B$7+$B$8^2))*$B$9*(1-$B$10))</f>
        <v>4210.54200264684</v>
      </c>
      <c r="O77" s="14" t="n">
        <f aca="true">$B$16+NORMINV(RAND(),0,SQRT($B$13*($B$7+$B$8^2))*$B$9*(1-$B$10))</f>
        <v>4362.63598557161</v>
      </c>
      <c r="P77" s="14" t="n">
        <f aca="true">$B$16+NORMINV(RAND(),0,SQRT($B$13*($B$7+$B$8^2))*$B$9*(1-$B$10))</f>
        <v>4004.84193455549</v>
      </c>
      <c r="Q77" s="14" t="n">
        <f aca="true">$B$16+NORMINV(RAND(),0,SQRT($B$13*($B$7+$B$8^2))*$B$9*(1-$B$10))</f>
        <v>4076.1038382644</v>
      </c>
      <c r="R77" s="14" t="n">
        <f aca="false">$B$4-13*($B$5+$B$6)/30-IF($B$11&lt;=13,$B$12,0)+0</f>
        <v>8876.66666666667</v>
      </c>
      <c r="S77" s="14" t="n">
        <f aca="false">$B$4-27*($B$5+$B$6)/30-IF($B$11&lt;=27,$B$12,0)+L77</f>
        <v>10836.8920602618</v>
      </c>
      <c r="T77" s="14" t="n">
        <f aca="false">$B$4-41*($B$5+$B$6)/30-IF($B$11&lt;=41,$B$12,0)+L77+M77</f>
        <v>1569.01161879413</v>
      </c>
      <c r="U77" s="14" t="n">
        <f aca="false">$B$4-55*($B$5+$B$6)/30-IF($B$11&lt;=55,$B$12,0)+L77+M77+N77</f>
        <v>3492.8869547743</v>
      </c>
      <c r="V77" s="14" t="n">
        <f aca="false">$B$4-69*($B$5+$B$6)/30-IF($B$11&lt;=69,$B$12,0)+L77+M77+N77+O77</f>
        <v>5568.85627367925</v>
      </c>
      <c r="W77" s="14" t="n">
        <f aca="false">$B$4-83*($B$5+$B$6)/30-IF($B$11&lt;=83,$B$12,0)+L77+M77+N77+O77+P77</f>
        <v>7287.03154156808</v>
      </c>
      <c r="X77" s="14" t="n">
        <f aca="false">$B$4-90*($B$5+$B$6)/30-IF($B$11&lt;=90,$B$12,0)+L77+M77+N77+O77+P77+Q77</f>
        <v>10219.8020464991</v>
      </c>
      <c r="AA77" s="14" t="n">
        <f aca="false">MIN(R77:X77)</f>
        <v>1569.01161879413</v>
      </c>
    </row>
    <row r="78" customFormat="false" ht="15" hidden="false" customHeight="false" outlineLevel="0" collapsed="false">
      <c r="D78" s="2" t="n">
        <v>73</v>
      </c>
      <c r="E78" s="14" t="n">
        <f aca="false">IF(MOD(D78,$B$13)=0,$B$16,0)</f>
        <v>0</v>
      </c>
      <c r="F78" s="14" t="n">
        <f aca="false">$B$5/30</f>
        <v>133.333333333333</v>
      </c>
      <c r="G78" s="14" t="n">
        <f aca="false">$B$6/30</f>
        <v>30</v>
      </c>
      <c r="H78" s="14" t="n">
        <f aca="false">IF(D78=$B$11,$B$12,0)</f>
        <v>0</v>
      </c>
      <c r="I78" s="14" t="n">
        <f aca="false">I77+E78-F78-G78-H78</f>
        <v>8211.74681962364</v>
      </c>
      <c r="K78" s="2" t="n">
        <v>73</v>
      </c>
      <c r="L78" s="14" t="n">
        <f aca="true">$B$16+NORMINV(RAND(),0,SQRT($B$13*($B$7+$B$8^2))*$B$9*(1-$B$10))</f>
        <v>3438.24064003382</v>
      </c>
      <c r="M78" s="14" t="n">
        <f aca="true">$B$16+NORMINV(RAND(),0,SQRT($B$13*($B$7+$B$8^2))*$B$9*(1-$B$10))</f>
        <v>4357.40664775432</v>
      </c>
      <c r="N78" s="14" t="n">
        <f aca="true">$B$16+NORMINV(RAND(),0,SQRT($B$13*($B$7+$B$8^2))*$B$9*(1-$B$10))</f>
        <v>3875.2452820599</v>
      </c>
      <c r="O78" s="14" t="n">
        <f aca="true">$B$16+NORMINV(RAND(),0,SQRT($B$13*($B$7+$B$8^2))*$B$9*(1-$B$10))</f>
        <v>3942.1107620303</v>
      </c>
      <c r="P78" s="14" t="n">
        <f aca="true">$B$16+NORMINV(RAND(),0,SQRT($B$13*($B$7+$B$8^2))*$B$9*(1-$B$10))</f>
        <v>4536.79896791529</v>
      </c>
      <c r="Q78" s="14" t="n">
        <f aca="true">$B$16+NORMINV(RAND(),0,SQRT($B$13*($B$7+$B$8^2))*$B$9*(1-$B$10))</f>
        <v>4006.90532371634</v>
      </c>
      <c r="R78" s="14" t="n">
        <f aca="false">$B$4-13*($B$5+$B$6)/30-IF($B$11&lt;=13,$B$12,0)+0</f>
        <v>8876.66666666667</v>
      </c>
      <c r="S78" s="14" t="n">
        <f aca="false">$B$4-27*($B$5+$B$6)/30-IF($B$11&lt;=27,$B$12,0)+L78</f>
        <v>10028.2406400338</v>
      </c>
      <c r="T78" s="14" t="n">
        <f aca="false">$B$4-41*($B$5+$B$6)/30-IF($B$11&lt;=41,$B$12,0)+L78+M78</f>
        <v>914.180621121471</v>
      </c>
      <c r="U78" s="14" t="n">
        <f aca="false">$B$4-55*($B$5+$B$6)/30-IF($B$11&lt;=55,$B$12,0)+L78+M78+N78</f>
        <v>2502.75923651471</v>
      </c>
      <c r="V78" s="14" t="n">
        <f aca="false">$B$4-69*($B$5+$B$6)/30-IF($B$11&lt;=69,$B$12,0)+L78+M78+N78+O78</f>
        <v>4158.20333187834</v>
      </c>
      <c r="W78" s="14" t="n">
        <f aca="false">$B$4-83*($B$5+$B$6)/30-IF($B$11&lt;=83,$B$12,0)+L78+M78+N78+O78+P78</f>
        <v>6408.33563312697</v>
      </c>
      <c r="X78" s="14" t="n">
        <f aca="false">$B$4-90*($B$5+$B$6)/30-IF($B$11&lt;=90,$B$12,0)+L78+M78+N78+O78+P78+Q78</f>
        <v>9271.90762350998</v>
      </c>
      <c r="AA78" s="14" t="n">
        <f aca="false">MIN(R78:X78)</f>
        <v>914.180621121471</v>
      </c>
    </row>
    <row r="79" customFormat="false" ht="15" hidden="false" customHeight="false" outlineLevel="0" collapsed="false">
      <c r="D79" s="2" t="n">
        <v>74</v>
      </c>
      <c r="E79" s="14" t="n">
        <f aca="false">IF(MOD(D79,$B$13)=0,$B$16,0)</f>
        <v>0</v>
      </c>
      <c r="F79" s="14" t="n">
        <f aca="false">$B$5/30</f>
        <v>133.333333333333</v>
      </c>
      <c r="G79" s="14" t="n">
        <f aca="false">$B$6/30</f>
        <v>30</v>
      </c>
      <c r="H79" s="14" t="n">
        <f aca="false">IF(D79=$B$11,$B$12,0)</f>
        <v>0</v>
      </c>
      <c r="I79" s="14" t="n">
        <f aca="false">I78+E79-F79-G79-H79</f>
        <v>8048.41348629031</v>
      </c>
      <c r="K79" s="2" t="n">
        <v>74</v>
      </c>
      <c r="L79" s="14" t="n">
        <f aca="true">$B$16+NORMINV(RAND(),0,SQRT($B$13*($B$7+$B$8^2))*$B$9*(1-$B$10))</f>
        <v>4306.30350223739</v>
      </c>
      <c r="M79" s="14" t="n">
        <f aca="true">$B$16+NORMINV(RAND(),0,SQRT($B$13*($B$7+$B$8^2))*$B$9*(1-$B$10))</f>
        <v>3984.49776410294</v>
      </c>
      <c r="N79" s="14" t="n">
        <f aca="true">$B$16+NORMINV(RAND(),0,SQRT($B$13*($B$7+$B$8^2))*$B$9*(1-$B$10))</f>
        <v>4443.70903433829</v>
      </c>
      <c r="O79" s="14" t="n">
        <f aca="true">$B$16+NORMINV(RAND(),0,SQRT($B$13*($B$7+$B$8^2))*$B$9*(1-$B$10))</f>
        <v>4379.81885374858</v>
      </c>
      <c r="P79" s="14" t="n">
        <f aca="true">$B$16+NORMINV(RAND(),0,SQRT($B$13*($B$7+$B$8^2))*$B$9*(1-$B$10))</f>
        <v>4363.16594301717</v>
      </c>
      <c r="Q79" s="14" t="n">
        <f aca="true">$B$16+NORMINV(RAND(),0,SQRT($B$13*($B$7+$B$8^2))*$B$9*(1-$B$10))</f>
        <v>3817.15836125052</v>
      </c>
      <c r="R79" s="14" t="n">
        <f aca="false">$B$4-13*($B$5+$B$6)/30-IF($B$11&lt;=13,$B$12,0)+0</f>
        <v>8876.66666666667</v>
      </c>
      <c r="S79" s="14" t="n">
        <f aca="false">$B$4-27*($B$5+$B$6)/30-IF($B$11&lt;=27,$B$12,0)+L79</f>
        <v>10896.3035022374</v>
      </c>
      <c r="T79" s="14" t="n">
        <f aca="false">$B$4-41*($B$5+$B$6)/30-IF($B$11&lt;=41,$B$12,0)+L79+M79</f>
        <v>1409.33459967366</v>
      </c>
      <c r="U79" s="14" t="n">
        <f aca="false">$B$4-55*($B$5+$B$6)/30-IF($B$11&lt;=55,$B$12,0)+L79+M79+N79</f>
        <v>3566.37696734528</v>
      </c>
      <c r="V79" s="14" t="n">
        <f aca="false">$B$4-69*($B$5+$B$6)/30-IF($B$11&lt;=69,$B$12,0)+L79+M79+N79+O79</f>
        <v>5659.52915442719</v>
      </c>
      <c r="W79" s="14" t="n">
        <f aca="false">$B$4-83*($B$5+$B$6)/30-IF($B$11&lt;=83,$B$12,0)+L79+M79+N79+O79+P79</f>
        <v>7736.0284307777</v>
      </c>
      <c r="X79" s="14" t="n">
        <f aca="false">$B$4-90*($B$5+$B$6)/30-IF($B$11&lt;=90,$B$12,0)+L79+M79+N79+O79+P79+Q79</f>
        <v>10409.8534586949</v>
      </c>
      <c r="AA79" s="14" t="n">
        <f aca="false">MIN(R79:X79)</f>
        <v>1409.33459967366</v>
      </c>
    </row>
    <row r="80" customFormat="false" ht="15" hidden="false" customHeight="false" outlineLevel="0" collapsed="false">
      <c r="D80" s="2" t="n">
        <v>75</v>
      </c>
      <c r="E80" s="14" t="n">
        <f aca="false">IF(MOD(D80,$B$13)=0,$B$16,0)</f>
        <v>0</v>
      </c>
      <c r="F80" s="14" t="n">
        <f aca="false">$B$5/30</f>
        <v>133.333333333333</v>
      </c>
      <c r="G80" s="14" t="n">
        <f aca="false">$B$6/30</f>
        <v>30</v>
      </c>
      <c r="H80" s="14" t="n">
        <f aca="false">IF(D80=$B$11,$B$12,0)</f>
        <v>0</v>
      </c>
      <c r="I80" s="14" t="n">
        <f aca="false">I79+E80-F80-G80-H80</f>
        <v>7885.08015295698</v>
      </c>
      <c r="K80" s="2" t="n">
        <v>75</v>
      </c>
      <c r="L80" s="14" t="n">
        <f aca="true">$B$16+NORMINV(RAND(),0,SQRT($B$13*($B$7+$B$8^2))*$B$9*(1-$B$10))</f>
        <v>4715.11946059964</v>
      </c>
      <c r="M80" s="14" t="n">
        <f aca="true">$B$16+NORMINV(RAND(),0,SQRT($B$13*($B$7+$B$8^2))*$B$9*(1-$B$10))</f>
        <v>3313.52855807381</v>
      </c>
      <c r="N80" s="14" t="n">
        <f aca="true">$B$16+NORMINV(RAND(),0,SQRT($B$13*($B$7+$B$8^2))*$B$9*(1-$B$10))</f>
        <v>4107.949479496</v>
      </c>
      <c r="O80" s="14" t="n">
        <f aca="true">$B$16+NORMINV(RAND(),0,SQRT($B$13*($B$7+$B$8^2))*$B$9*(1-$B$10))</f>
        <v>3537.90151561374</v>
      </c>
      <c r="P80" s="14" t="n">
        <f aca="true">$B$16+NORMINV(RAND(),0,SQRT($B$13*($B$7+$B$8^2))*$B$9*(1-$B$10))</f>
        <v>4429.12970224663</v>
      </c>
      <c r="Q80" s="14" t="n">
        <f aca="true">$B$16+NORMINV(RAND(),0,SQRT($B$13*($B$7+$B$8^2))*$B$9*(1-$B$10))</f>
        <v>3897.37032474982</v>
      </c>
      <c r="R80" s="14" t="n">
        <f aca="false">$B$4-13*($B$5+$B$6)/30-IF($B$11&lt;=13,$B$12,0)+0</f>
        <v>8876.66666666667</v>
      </c>
      <c r="S80" s="14" t="n">
        <f aca="false">$B$4-27*($B$5+$B$6)/30-IF($B$11&lt;=27,$B$12,0)+L80</f>
        <v>11305.1194605996</v>
      </c>
      <c r="T80" s="14" t="n">
        <f aca="false">$B$4-41*($B$5+$B$6)/30-IF($B$11&lt;=41,$B$12,0)+L80+M80</f>
        <v>1147.18135200678</v>
      </c>
      <c r="U80" s="14" t="n">
        <f aca="false">$B$4-55*($B$5+$B$6)/30-IF($B$11&lt;=55,$B$12,0)+L80+M80+N80</f>
        <v>2968.46416483611</v>
      </c>
      <c r="V80" s="14" t="n">
        <f aca="false">$B$4-69*($B$5+$B$6)/30-IF($B$11&lt;=69,$B$12,0)+L80+M80+N80+O80</f>
        <v>4219.69901378318</v>
      </c>
      <c r="W80" s="14" t="n">
        <f aca="false">$B$4-83*($B$5+$B$6)/30-IF($B$11&lt;=83,$B$12,0)+L80+M80+N80+O80+P80</f>
        <v>6362.16204936315</v>
      </c>
      <c r="X80" s="14" t="n">
        <f aca="false">$B$4-90*($B$5+$B$6)/30-IF($B$11&lt;=90,$B$12,0)+L80+M80+N80+O80+P80+Q80</f>
        <v>9116.19904077964</v>
      </c>
      <c r="AA80" s="14" t="n">
        <f aca="false">MIN(R80:X80)</f>
        <v>1147.18135200678</v>
      </c>
    </row>
    <row r="81" customFormat="false" ht="15" hidden="false" customHeight="false" outlineLevel="0" collapsed="false">
      <c r="D81" s="2" t="n">
        <v>76</v>
      </c>
      <c r="E81" s="14" t="n">
        <f aca="false">IF(MOD(D81,$B$13)=0,$B$16,0)</f>
        <v>0</v>
      </c>
      <c r="F81" s="14" t="n">
        <f aca="false">$B$5/30</f>
        <v>133.333333333333</v>
      </c>
      <c r="G81" s="14" t="n">
        <f aca="false">$B$6/30</f>
        <v>30</v>
      </c>
      <c r="H81" s="14" t="n">
        <f aca="false">IF(D81=$B$11,$B$12,0)</f>
        <v>0</v>
      </c>
      <c r="I81" s="14" t="n">
        <f aca="false">I80+E81-F81-G81-H81</f>
        <v>7721.74681962365</v>
      </c>
      <c r="K81" s="2" t="n">
        <v>76</v>
      </c>
      <c r="L81" s="14" t="n">
        <f aca="true">$B$16+NORMINV(RAND(),0,SQRT($B$13*($B$7+$B$8^2))*$B$9*(1-$B$10))</f>
        <v>3724.35873107923</v>
      </c>
      <c r="M81" s="14" t="n">
        <f aca="true">$B$16+NORMINV(RAND(),0,SQRT($B$13*($B$7+$B$8^2))*$B$9*(1-$B$10))</f>
        <v>3422.44113706869</v>
      </c>
      <c r="N81" s="14" t="n">
        <f aca="true">$B$16+NORMINV(RAND(),0,SQRT($B$13*($B$7+$B$8^2))*$B$9*(1-$B$10))</f>
        <v>4373.95686675734</v>
      </c>
      <c r="O81" s="14" t="n">
        <f aca="true">$B$16+NORMINV(RAND(),0,SQRT($B$13*($B$7+$B$8^2))*$B$9*(1-$B$10))</f>
        <v>4240.45388362685</v>
      </c>
      <c r="P81" s="14" t="n">
        <f aca="true">$B$16+NORMINV(RAND(),0,SQRT($B$13*($B$7+$B$8^2))*$B$9*(1-$B$10))</f>
        <v>3867.20596464001</v>
      </c>
      <c r="Q81" s="14" t="n">
        <f aca="true">$B$16+NORMINV(RAND(),0,SQRT($B$13*($B$7+$B$8^2))*$B$9*(1-$B$10))</f>
        <v>4233.25542284493</v>
      </c>
      <c r="R81" s="14" t="n">
        <f aca="false">$B$4-13*($B$5+$B$6)/30-IF($B$11&lt;=13,$B$12,0)+0</f>
        <v>8876.66666666667</v>
      </c>
      <c r="S81" s="14" t="n">
        <f aca="false">$B$4-27*($B$5+$B$6)/30-IF($B$11&lt;=27,$B$12,0)+L81</f>
        <v>10314.3587310792</v>
      </c>
      <c r="T81" s="14" t="n">
        <f aca="false">$B$4-41*($B$5+$B$6)/30-IF($B$11&lt;=41,$B$12,0)+L81+M81</f>
        <v>265.333201481254</v>
      </c>
      <c r="U81" s="14" t="n">
        <f aca="false">$B$4-55*($B$5+$B$6)/30-IF($B$11&lt;=55,$B$12,0)+L81+M81+N81</f>
        <v>2352.62340157193</v>
      </c>
      <c r="V81" s="14" t="n">
        <f aca="false">$B$4-69*($B$5+$B$6)/30-IF($B$11&lt;=69,$B$12,0)+L81+M81+N81+O81</f>
        <v>4306.41061853212</v>
      </c>
      <c r="W81" s="14" t="n">
        <f aca="false">$B$4-83*($B$5+$B$6)/30-IF($B$11&lt;=83,$B$12,0)+L81+M81+N81+O81+P81</f>
        <v>5886.94991650546</v>
      </c>
      <c r="X81" s="14" t="n">
        <f aca="false">$B$4-90*($B$5+$B$6)/30-IF($B$11&lt;=90,$B$12,0)+L81+M81+N81+O81+P81+Q81</f>
        <v>8976.87200601705</v>
      </c>
      <c r="AA81" s="14" t="n">
        <f aca="false">MIN(R81:X81)</f>
        <v>265.333201481254</v>
      </c>
    </row>
    <row r="82" customFormat="false" ht="15" hidden="false" customHeight="false" outlineLevel="0" collapsed="false">
      <c r="D82" s="2" t="n">
        <v>77</v>
      </c>
      <c r="E82" s="14" t="n">
        <f aca="false">IF(MOD(D82,$B$13)=0,$B$16,0)</f>
        <v>0</v>
      </c>
      <c r="F82" s="14" t="n">
        <f aca="false">$B$5/30</f>
        <v>133.333333333333</v>
      </c>
      <c r="G82" s="14" t="n">
        <f aca="false">$B$6/30</f>
        <v>30</v>
      </c>
      <c r="H82" s="14" t="n">
        <f aca="false">IF(D82=$B$11,$B$12,0)</f>
        <v>0</v>
      </c>
      <c r="I82" s="14" t="n">
        <f aca="false">I81+E82-F82-G82-H82</f>
        <v>7558.41348629031</v>
      </c>
      <c r="K82" s="2" t="n">
        <v>77</v>
      </c>
      <c r="L82" s="14" t="n">
        <f aca="true">$B$16+NORMINV(RAND(),0,SQRT($B$13*($B$7+$B$8^2))*$B$9*(1-$B$10))</f>
        <v>3879.33390085357</v>
      </c>
      <c r="M82" s="14" t="n">
        <f aca="true">$B$16+NORMINV(RAND(),0,SQRT($B$13*($B$7+$B$8^2))*$B$9*(1-$B$10))</f>
        <v>3273.52616006459</v>
      </c>
      <c r="N82" s="14" t="n">
        <f aca="true">$B$16+NORMINV(RAND(),0,SQRT($B$13*($B$7+$B$8^2))*$B$9*(1-$B$10))</f>
        <v>4220.38834226822</v>
      </c>
      <c r="O82" s="14" t="n">
        <f aca="true">$B$16+NORMINV(RAND(),0,SQRT($B$13*($B$7+$B$8^2))*$B$9*(1-$B$10))</f>
        <v>4013.80852310577</v>
      </c>
      <c r="P82" s="14" t="n">
        <f aca="true">$B$16+NORMINV(RAND(),0,SQRT($B$13*($B$7+$B$8^2))*$B$9*(1-$B$10))</f>
        <v>3997.97227948937</v>
      </c>
      <c r="Q82" s="14" t="n">
        <f aca="true">$B$16+NORMINV(RAND(),0,SQRT($B$13*($B$7+$B$8^2))*$B$9*(1-$B$10))</f>
        <v>4473.929466135</v>
      </c>
      <c r="R82" s="14" t="n">
        <f aca="false">$B$4-13*($B$5+$B$6)/30-IF($B$11&lt;=13,$B$12,0)+0</f>
        <v>8876.66666666667</v>
      </c>
      <c r="S82" s="14" t="n">
        <f aca="false">$B$4-27*($B$5+$B$6)/30-IF($B$11&lt;=27,$B$12,0)+L82</f>
        <v>10469.3339008536</v>
      </c>
      <c r="T82" s="14" t="n">
        <f aca="false">$B$4-41*($B$5+$B$6)/30-IF($B$11&lt;=41,$B$12,0)+L82+M82</f>
        <v>271.393394251494</v>
      </c>
      <c r="U82" s="14" t="n">
        <f aca="false">$B$4-55*($B$5+$B$6)/30-IF($B$11&lt;=55,$B$12,0)+L82+M82+N82</f>
        <v>2205.11506985304</v>
      </c>
      <c r="V82" s="14" t="n">
        <f aca="false">$B$4-69*($B$5+$B$6)/30-IF($B$11&lt;=69,$B$12,0)+L82+M82+N82+O82</f>
        <v>3932.25692629215</v>
      </c>
      <c r="W82" s="14" t="n">
        <f aca="false">$B$4-83*($B$5+$B$6)/30-IF($B$11&lt;=83,$B$12,0)+L82+M82+N82+O82+P82</f>
        <v>5643.56253911486</v>
      </c>
      <c r="X82" s="14" t="n">
        <f aca="false">$B$4-90*($B$5+$B$6)/30-IF($B$11&lt;=90,$B$12,0)+L82+M82+N82+O82+P82+Q82</f>
        <v>8974.15867191652</v>
      </c>
      <c r="AA82" s="14" t="n">
        <f aca="false">MIN(R82:X82)</f>
        <v>271.393394251494</v>
      </c>
    </row>
    <row r="83" customFormat="false" ht="15" hidden="false" customHeight="false" outlineLevel="0" collapsed="false">
      <c r="D83" s="2" t="n">
        <v>78</v>
      </c>
      <c r="E83" s="14" t="n">
        <f aca="false">IF(MOD(D83,$B$13)=0,$B$16,0)</f>
        <v>0</v>
      </c>
      <c r="F83" s="14" t="n">
        <f aca="false">$B$5/30</f>
        <v>133.333333333333</v>
      </c>
      <c r="G83" s="14" t="n">
        <f aca="false">$B$6/30</f>
        <v>30</v>
      </c>
      <c r="H83" s="14" t="n">
        <f aca="false">IF(D83=$B$11,$B$12,0)</f>
        <v>0</v>
      </c>
      <c r="I83" s="14" t="n">
        <f aca="false">I82+E83-F83-G83-H83</f>
        <v>7395.08015295698</v>
      </c>
      <c r="K83" s="2" t="n">
        <v>78</v>
      </c>
      <c r="L83" s="14" t="n">
        <f aca="true">$B$16+NORMINV(RAND(),0,SQRT($B$13*($B$7+$B$8^2))*$B$9*(1-$B$10))</f>
        <v>4158.58270944822</v>
      </c>
      <c r="M83" s="14" t="n">
        <f aca="true">$B$16+NORMINV(RAND(),0,SQRT($B$13*($B$7+$B$8^2))*$B$9*(1-$B$10))</f>
        <v>3918.00504323729</v>
      </c>
      <c r="N83" s="14" t="n">
        <f aca="true">$B$16+NORMINV(RAND(),0,SQRT($B$13*($B$7+$B$8^2))*$B$9*(1-$B$10))</f>
        <v>4203.49592587459</v>
      </c>
      <c r="O83" s="14" t="n">
        <f aca="true">$B$16+NORMINV(RAND(),0,SQRT($B$13*($B$7+$B$8^2))*$B$9*(1-$B$10))</f>
        <v>4054.09520695922</v>
      </c>
      <c r="P83" s="14" t="n">
        <f aca="true">$B$16+NORMINV(RAND(),0,SQRT($B$13*($B$7+$B$8^2))*$B$9*(1-$B$10))</f>
        <v>4356.92073356075</v>
      </c>
      <c r="Q83" s="14" t="n">
        <f aca="true">$B$16+NORMINV(RAND(),0,SQRT($B$13*($B$7+$B$8^2))*$B$9*(1-$B$10))</f>
        <v>4802.06655704963</v>
      </c>
      <c r="R83" s="14" t="n">
        <f aca="false">$B$4-13*($B$5+$B$6)/30-IF($B$11&lt;=13,$B$12,0)+0</f>
        <v>8876.66666666667</v>
      </c>
      <c r="S83" s="14" t="n">
        <f aca="false">$B$4-27*($B$5+$B$6)/30-IF($B$11&lt;=27,$B$12,0)+L83</f>
        <v>10748.5827094482</v>
      </c>
      <c r="T83" s="14" t="n">
        <f aca="false">$B$4-41*($B$5+$B$6)/30-IF($B$11&lt;=41,$B$12,0)+L83+M83</f>
        <v>1195.12108601883</v>
      </c>
      <c r="U83" s="14" t="n">
        <f aca="false">$B$4-55*($B$5+$B$6)/30-IF($B$11&lt;=55,$B$12,0)+L83+M83+N83</f>
        <v>3111.95034522676</v>
      </c>
      <c r="V83" s="14" t="n">
        <f aca="false">$B$4-69*($B$5+$B$6)/30-IF($B$11&lt;=69,$B$12,0)+L83+M83+N83+O83</f>
        <v>4879.37888551931</v>
      </c>
      <c r="W83" s="14" t="n">
        <f aca="false">$B$4-83*($B$5+$B$6)/30-IF($B$11&lt;=83,$B$12,0)+L83+M83+N83+O83+P83</f>
        <v>6949.63295241339</v>
      </c>
      <c r="X83" s="14" t="n">
        <f aca="false">$B$4-90*($B$5+$B$6)/30-IF($B$11&lt;=90,$B$12,0)+L83+M83+N83+O83+P83+Q83</f>
        <v>10608.3661761297</v>
      </c>
      <c r="AA83" s="14" t="n">
        <f aca="false">MIN(R83:X83)</f>
        <v>1195.12108601883</v>
      </c>
    </row>
    <row r="84" customFormat="false" ht="15" hidden="false" customHeight="false" outlineLevel="0" collapsed="false">
      <c r="D84" s="2" t="n">
        <v>79</v>
      </c>
      <c r="E84" s="14" t="n">
        <f aca="false">IF(MOD(D84,$B$13)=0,$B$16,0)</f>
        <v>0</v>
      </c>
      <c r="F84" s="14" t="n">
        <f aca="false">$B$5/30</f>
        <v>133.333333333333</v>
      </c>
      <c r="G84" s="14" t="n">
        <f aca="false">$B$6/30</f>
        <v>30</v>
      </c>
      <c r="H84" s="14" t="n">
        <f aca="false">IF(D84=$B$11,$B$12,0)</f>
        <v>0</v>
      </c>
      <c r="I84" s="14" t="n">
        <f aca="false">I83+E84-F84-G84-H84</f>
        <v>7231.74681962365</v>
      </c>
      <c r="K84" s="2" t="n">
        <v>79</v>
      </c>
      <c r="L84" s="14" t="n">
        <f aca="true">$B$16+NORMINV(RAND(),0,SQRT($B$13*($B$7+$B$8^2))*$B$9*(1-$B$10))</f>
        <v>3601.97768633068</v>
      </c>
      <c r="M84" s="14" t="n">
        <f aca="true">$B$16+NORMINV(RAND(),0,SQRT($B$13*($B$7+$B$8^2))*$B$9*(1-$B$10))</f>
        <v>4119.59021215123</v>
      </c>
      <c r="N84" s="14" t="n">
        <f aca="true">$B$16+NORMINV(RAND(),0,SQRT($B$13*($B$7+$B$8^2))*$B$9*(1-$B$10))</f>
        <v>4080.77347509825</v>
      </c>
      <c r="O84" s="14" t="n">
        <f aca="true">$B$16+NORMINV(RAND(),0,SQRT($B$13*($B$7+$B$8^2))*$B$9*(1-$B$10))</f>
        <v>4137.09715786706</v>
      </c>
      <c r="P84" s="14" t="n">
        <f aca="true">$B$16+NORMINV(RAND(),0,SQRT($B$13*($B$7+$B$8^2))*$B$9*(1-$B$10))</f>
        <v>3931.8676244531</v>
      </c>
      <c r="Q84" s="14" t="n">
        <f aca="true">$B$16+NORMINV(RAND(),0,SQRT($B$13*($B$7+$B$8^2))*$B$9*(1-$B$10))</f>
        <v>3712.94790086925</v>
      </c>
      <c r="R84" s="14" t="n">
        <f aca="false">$B$4-13*($B$5+$B$6)/30-IF($B$11&lt;=13,$B$12,0)+0</f>
        <v>8876.66666666667</v>
      </c>
      <c r="S84" s="14" t="n">
        <f aca="false">$B$4-27*($B$5+$B$6)/30-IF($B$11&lt;=27,$B$12,0)+L84</f>
        <v>10191.9776863307</v>
      </c>
      <c r="T84" s="14" t="n">
        <f aca="false">$B$4-41*($B$5+$B$6)/30-IF($B$11&lt;=41,$B$12,0)+L84+M84</f>
        <v>840.101231815237</v>
      </c>
      <c r="U84" s="14" t="n">
        <f aca="false">$B$4-55*($B$5+$B$6)/30-IF($B$11&lt;=55,$B$12,0)+L84+M84+N84</f>
        <v>2634.20804024682</v>
      </c>
      <c r="V84" s="14" t="n">
        <f aca="false">$B$4-69*($B$5+$B$6)/30-IF($B$11&lt;=69,$B$12,0)+L84+M84+N84+O84</f>
        <v>4484.63853144722</v>
      </c>
      <c r="W84" s="14" t="n">
        <f aca="false">$B$4-83*($B$5+$B$6)/30-IF($B$11&lt;=83,$B$12,0)+L84+M84+N84+O84+P84</f>
        <v>6129.83948923365</v>
      </c>
      <c r="X84" s="14" t="n">
        <f aca="false">$B$4-90*($B$5+$B$6)/30-IF($B$11&lt;=90,$B$12,0)+L84+M84+N84+O84+P84+Q84</f>
        <v>8699.45405676957</v>
      </c>
      <c r="AA84" s="14" t="n">
        <f aca="false">MIN(R84:X84)</f>
        <v>840.101231815237</v>
      </c>
    </row>
    <row r="85" customFormat="false" ht="15" hidden="false" customHeight="false" outlineLevel="0" collapsed="false">
      <c r="D85" s="2" t="n">
        <v>80</v>
      </c>
      <c r="E85" s="14" t="n">
        <f aca="false">IF(MOD(D85,$B$13)=0,$B$16,0)</f>
        <v>0</v>
      </c>
      <c r="F85" s="14" t="n">
        <f aca="false">$B$5/30</f>
        <v>133.333333333333</v>
      </c>
      <c r="G85" s="14" t="n">
        <f aca="false">$B$6/30</f>
        <v>30</v>
      </c>
      <c r="H85" s="14" t="n">
        <f aca="false">IF(D85=$B$11,$B$12,0)</f>
        <v>0</v>
      </c>
      <c r="I85" s="14" t="n">
        <f aca="false">I84+E85-F85-G85-H85</f>
        <v>7068.41348629031</v>
      </c>
      <c r="K85" s="2" t="n">
        <v>80</v>
      </c>
      <c r="L85" s="14" t="n">
        <f aca="true">$B$16+NORMINV(RAND(),0,SQRT($B$13*($B$7+$B$8^2))*$B$9*(1-$B$10))</f>
        <v>4319.67772484618</v>
      </c>
      <c r="M85" s="14" t="n">
        <f aca="true">$B$16+NORMINV(RAND(),0,SQRT($B$13*($B$7+$B$8^2))*$B$9*(1-$B$10))</f>
        <v>4337.60248189743</v>
      </c>
      <c r="N85" s="14" t="n">
        <f aca="true">$B$16+NORMINV(RAND(),0,SQRT($B$13*($B$7+$B$8^2))*$B$9*(1-$B$10))</f>
        <v>4220.13251116192</v>
      </c>
      <c r="O85" s="14" t="n">
        <f aca="true">$B$16+NORMINV(RAND(),0,SQRT($B$13*($B$7+$B$8^2))*$B$9*(1-$B$10))</f>
        <v>3939.38314361705</v>
      </c>
      <c r="P85" s="14" t="n">
        <f aca="true">$B$16+NORMINV(RAND(),0,SQRT($B$13*($B$7+$B$8^2))*$B$9*(1-$B$10))</f>
        <v>4325.61367721621</v>
      </c>
      <c r="Q85" s="14" t="n">
        <f aca="true">$B$16+NORMINV(RAND(),0,SQRT($B$13*($B$7+$B$8^2))*$B$9*(1-$B$10))</f>
        <v>4507.84963870691</v>
      </c>
      <c r="R85" s="14" t="n">
        <f aca="false">$B$4-13*($B$5+$B$6)/30-IF($B$11&lt;=13,$B$12,0)+0</f>
        <v>8876.66666666667</v>
      </c>
      <c r="S85" s="14" t="n">
        <f aca="false">$B$4-27*($B$5+$B$6)/30-IF($B$11&lt;=27,$B$12,0)+L85</f>
        <v>10909.6777248462</v>
      </c>
      <c r="T85" s="14" t="n">
        <f aca="false">$B$4-41*($B$5+$B$6)/30-IF($B$11&lt;=41,$B$12,0)+L85+M85</f>
        <v>1775.81354007694</v>
      </c>
      <c r="U85" s="14" t="n">
        <f aca="false">$B$4-55*($B$5+$B$6)/30-IF($B$11&lt;=55,$B$12,0)+L85+M85+N85</f>
        <v>3709.2793845722</v>
      </c>
      <c r="V85" s="14" t="n">
        <f aca="false">$B$4-69*($B$5+$B$6)/30-IF($B$11&lt;=69,$B$12,0)+L85+M85+N85+O85</f>
        <v>5361.99586152258</v>
      </c>
      <c r="W85" s="14" t="n">
        <f aca="false">$B$4-83*($B$5+$B$6)/30-IF($B$11&lt;=83,$B$12,0)+L85+M85+N85+O85+P85</f>
        <v>7400.94287207212</v>
      </c>
      <c r="X85" s="14" t="n">
        <f aca="false">$B$4-90*($B$5+$B$6)/30-IF($B$11&lt;=90,$B$12,0)+L85+M85+N85+O85+P85+Q85</f>
        <v>10765.4591774457</v>
      </c>
      <c r="AA85" s="14" t="n">
        <f aca="false">MIN(R85:X85)</f>
        <v>1775.81354007694</v>
      </c>
    </row>
    <row r="86" customFormat="false" ht="15" hidden="false" customHeight="false" outlineLevel="0" collapsed="false">
      <c r="D86" s="2" t="n">
        <v>81</v>
      </c>
      <c r="E86" s="14" t="n">
        <f aca="false">IF(MOD(D86,$B$13)=0,$B$16,0)</f>
        <v>0</v>
      </c>
      <c r="F86" s="14" t="n">
        <f aca="false">$B$5/30</f>
        <v>133.333333333333</v>
      </c>
      <c r="G86" s="14" t="n">
        <f aca="false">$B$6/30</f>
        <v>30</v>
      </c>
      <c r="H86" s="14" t="n">
        <f aca="false">IF(D86=$B$11,$B$12,0)</f>
        <v>0</v>
      </c>
      <c r="I86" s="14" t="n">
        <f aca="false">I85+E86-F86-G86-H86</f>
        <v>6905.08015295698</v>
      </c>
      <c r="K86" s="2" t="n">
        <v>81</v>
      </c>
      <c r="L86" s="14" t="n">
        <f aca="true">$B$16+NORMINV(RAND(),0,SQRT($B$13*($B$7+$B$8^2))*$B$9*(1-$B$10))</f>
        <v>3372.97032362902</v>
      </c>
      <c r="M86" s="14" t="n">
        <f aca="true">$B$16+NORMINV(RAND(),0,SQRT($B$13*($B$7+$B$8^2))*$B$9*(1-$B$10))</f>
        <v>4305.51859502747</v>
      </c>
      <c r="N86" s="14" t="n">
        <f aca="true">$B$16+NORMINV(RAND(),0,SQRT($B$13*($B$7+$B$8^2))*$B$9*(1-$B$10))</f>
        <v>4060.6325308474</v>
      </c>
      <c r="O86" s="14" t="n">
        <f aca="true">$B$16+NORMINV(RAND(),0,SQRT($B$13*($B$7+$B$8^2))*$B$9*(1-$B$10))</f>
        <v>4583.76668675717</v>
      </c>
      <c r="P86" s="14" t="n">
        <f aca="true">$B$16+NORMINV(RAND(),0,SQRT($B$13*($B$7+$B$8^2))*$B$9*(1-$B$10))</f>
        <v>4101.87643709835</v>
      </c>
      <c r="Q86" s="14" t="n">
        <f aca="true">$B$16+NORMINV(RAND(),0,SQRT($B$13*($B$7+$B$8^2))*$B$9*(1-$B$10))</f>
        <v>4046.49495310036</v>
      </c>
      <c r="R86" s="14" t="n">
        <f aca="false">$B$4-13*($B$5+$B$6)/30-IF($B$11&lt;=13,$B$12,0)+0</f>
        <v>8876.66666666667</v>
      </c>
      <c r="S86" s="14" t="n">
        <f aca="false">$B$4-27*($B$5+$B$6)/30-IF($B$11&lt;=27,$B$12,0)+L86</f>
        <v>9962.97032362902</v>
      </c>
      <c r="T86" s="14" t="n">
        <f aca="false">$B$4-41*($B$5+$B$6)/30-IF($B$11&lt;=41,$B$12,0)+L86+M86</f>
        <v>797.022251989826</v>
      </c>
      <c r="U86" s="14" t="n">
        <f aca="false">$B$4-55*($B$5+$B$6)/30-IF($B$11&lt;=55,$B$12,0)+L86+M86+N86</f>
        <v>2570.98811617056</v>
      </c>
      <c r="V86" s="14" t="n">
        <f aca="false">$B$4-69*($B$5+$B$6)/30-IF($B$11&lt;=69,$B$12,0)+L86+M86+N86+O86</f>
        <v>4868.08813626106</v>
      </c>
      <c r="W86" s="14" t="n">
        <f aca="false">$B$4-83*($B$5+$B$6)/30-IF($B$11&lt;=83,$B$12,0)+L86+M86+N86+O86+P86</f>
        <v>6683.29790669274</v>
      </c>
      <c r="X86" s="14" t="n">
        <f aca="false">$B$4-90*($B$5+$B$6)/30-IF($B$11&lt;=90,$B$12,0)+L86+M86+N86+O86+P86+Q86</f>
        <v>9586.45952645977</v>
      </c>
      <c r="AA86" s="14" t="n">
        <f aca="false">MIN(R86:X86)</f>
        <v>797.022251989826</v>
      </c>
    </row>
    <row r="87" customFormat="false" ht="15" hidden="false" customHeight="false" outlineLevel="0" collapsed="false">
      <c r="D87" s="2" t="n">
        <v>82</v>
      </c>
      <c r="E87" s="14" t="n">
        <f aca="false">IF(MOD(D87,$B$13)=0,$B$16,0)</f>
        <v>0</v>
      </c>
      <c r="F87" s="14" t="n">
        <f aca="false">$B$5/30</f>
        <v>133.333333333333</v>
      </c>
      <c r="G87" s="14" t="n">
        <f aca="false">$B$6/30</f>
        <v>30</v>
      </c>
      <c r="H87" s="14" t="n">
        <f aca="false">IF(D87=$B$11,$B$12,0)</f>
        <v>0</v>
      </c>
      <c r="I87" s="14" t="n">
        <f aca="false">I86+E87-F87-G87-H87</f>
        <v>6741.74681962365</v>
      </c>
      <c r="K87" s="2" t="n">
        <v>82</v>
      </c>
      <c r="L87" s="14" t="n">
        <f aca="true">$B$16+NORMINV(RAND(),0,SQRT($B$13*($B$7+$B$8^2))*$B$9*(1-$B$10))</f>
        <v>4067.19021241207</v>
      </c>
      <c r="M87" s="14" t="n">
        <f aca="true">$B$16+NORMINV(RAND(),0,SQRT($B$13*($B$7+$B$8^2))*$B$9*(1-$B$10))</f>
        <v>4583.49232437811</v>
      </c>
      <c r="N87" s="14" t="n">
        <f aca="true">$B$16+NORMINV(RAND(),0,SQRT($B$13*($B$7+$B$8^2))*$B$9*(1-$B$10))</f>
        <v>4661.13629413975</v>
      </c>
      <c r="O87" s="14" t="n">
        <f aca="true">$B$16+NORMINV(RAND(),0,SQRT($B$13*($B$7+$B$8^2))*$B$9*(1-$B$10))</f>
        <v>4038.72053508888</v>
      </c>
      <c r="P87" s="14" t="n">
        <f aca="true">$B$16+NORMINV(RAND(),0,SQRT($B$13*($B$7+$B$8^2))*$B$9*(1-$B$10))</f>
        <v>3950.13358507727</v>
      </c>
      <c r="Q87" s="14" t="n">
        <f aca="true">$B$16+NORMINV(RAND(),0,SQRT($B$13*($B$7+$B$8^2))*$B$9*(1-$B$10))</f>
        <v>3794.98712104809</v>
      </c>
      <c r="R87" s="14" t="n">
        <f aca="false">$B$4-13*($B$5+$B$6)/30-IF($B$11&lt;=13,$B$12,0)+0</f>
        <v>8876.66666666667</v>
      </c>
      <c r="S87" s="14" t="n">
        <f aca="false">$B$4-27*($B$5+$B$6)/30-IF($B$11&lt;=27,$B$12,0)+L87</f>
        <v>10657.1902124121</v>
      </c>
      <c r="T87" s="14" t="n">
        <f aca="false">$B$4-41*($B$5+$B$6)/30-IF($B$11&lt;=41,$B$12,0)+L87+M87</f>
        <v>1769.21587012351</v>
      </c>
      <c r="U87" s="14" t="n">
        <f aca="false">$B$4-55*($B$5+$B$6)/30-IF($B$11&lt;=55,$B$12,0)+L87+M87+N87</f>
        <v>4143.68549759659</v>
      </c>
      <c r="V87" s="14" t="n">
        <f aca="false">$B$4-69*($B$5+$B$6)/30-IF($B$11&lt;=69,$B$12,0)+L87+M87+N87+O87</f>
        <v>5895.7393660188</v>
      </c>
      <c r="W87" s="14" t="n">
        <f aca="false">$B$4-83*($B$5+$B$6)/30-IF($B$11&lt;=83,$B$12,0)+L87+M87+N87+O87+P87</f>
        <v>7559.20628442941</v>
      </c>
      <c r="X87" s="14" t="n">
        <f aca="false">$B$4-90*($B$5+$B$6)/30-IF($B$11&lt;=90,$B$12,0)+L87+M87+N87+O87+P87+Q87</f>
        <v>10210.8600721442</v>
      </c>
      <c r="AA87" s="14" t="n">
        <f aca="false">MIN(R87:X87)</f>
        <v>1769.21587012351</v>
      </c>
    </row>
    <row r="88" customFormat="false" ht="15" hidden="false" customHeight="false" outlineLevel="0" collapsed="false">
      <c r="D88" s="2" t="n">
        <v>83</v>
      </c>
      <c r="E88" s="14" t="n">
        <f aca="false">IF(MOD(D88,$B$13)=0,$B$16,0)</f>
        <v>0</v>
      </c>
      <c r="F88" s="14" t="n">
        <f aca="false">$B$5/30</f>
        <v>133.333333333333</v>
      </c>
      <c r="G88" s="14" t="n">
        <f aca="false">$B$6/30</f>
        <v>30</v>
      </c>
      <c r="H88" s="14" t="n">
        <f aca="false">IF(D88=$B$11,$B$12,0)</f>
        <v>0</v>
      </c>
      <c r="I88" s="14" t="n">
        <f aca="false">I87+E88-F88-G88-H88</f>
        <v>6578.41348629031</v>
      </c>
      <c r="K88" s="2" t="n">
        <v>83</v>
      </c>
      <c r="L88" s="14" t="n">
        <f aca="true">$B$16+NORMINV(RAND(),0,SQRT($B$13*($B$7+$B$8^2))*$B$9*(1-$B$10))</f>
        <v>3536.85519347373</v>
      </c>
      <c r="M88" s="14" t="n">
        <f aca="true">$B$16+NORMINV(RAND(),0,SQRT($B$13*($B$7+$B$8^2))*$B$9*(1-$B$10))</f>
        <v>3937.41315353907</v>
      </c>
      <c r="N88" s="14" t="n">
        <f aca="true">$B$16+NORMINV(RAND(),0,SQRT($B$13*($B$7+$B$8^2))*$B$9*(1-$B$10))</f>
        <v>4338.64802697577</v>
      </c>
      <c r="O88" s="14" t="n">
        <f aca="true">$B$16+NORMINV(RAND(),0,SQRT($B$13*($B$7+$B$8^2))*$B$9*(1-$B$10))</f>
        <v>4023.42726215191</v>
      </c>
      <c r="P88" s="14" t="n">
        <f aca="true">$B$16+NORMINV(RAND(),0,SQRT($B$13*($B$7+$B$8^2))*$B$9*(1-$B$10))</f>
        <v>4652.29190715518</v>
      </c>
      <c r="Q88" s="14" t="n">
        <f aca="true">$B$16+NORMINV(RAND(),0,SQRT($B$13*($B$7+$B$8^2))*$B$9*(1-$B$10))</f>
        <v>4499.45379718532</v>
      </c>
      <c r="R88" s="14" t="n">
        <f aca="false">$B$4-13*($B$5+$B$6)/30-IF($B$11&lt;=13,$B$12,0)+0</f>
        <v>8876.66666666667</v>
      </c>
      <c r="S88" s="14" t="n">
        <f aca="false">$B$4-27*($B$5+$B$6)/30-IF($B$11&lt;=27,$B$12,0)+L88</f>
        <v>10126.8551934737</v>
      </c>
      <c r="T88" s="14" t="n">
        <f aca="false">$B$4-41*($B$5+$B$6)/30-IF($B$11&lt;=41,$B$12,0)+L88+M88</f>
        <v>592.80168034614</v>
      </c>
      <c r="U88" s="14" t="n">
        <f aca="false">$B$4-55*($B$5+$B$6)/30-IF($B$11&lt;=55,$B$12,0)+L88+M88+N88</f>
        <v>2644.78304065524</v>
      </c>
      <c r="V88" s="14" t="n">
        <f aca="false">$B$4-69*($B$5+$B$6)/30-IF($B$11&lt;=69,$B$12,0)+L88+M88+N88+O88</f>
        <v>4381.54363614048</v>
      </c>
      <c r="W88" s="14" t="n">
        <f aca="false">$B$4-83*($B$5+$B$6)/30-IF($B$11&lt;=83,$B$12,0)+L88+M88+N88+O88+P88</f>
        <v>6747.16887662899</v>
      </c>
      <c r="X88" s="14" t="n">
        <f aca="false">$B$4-90*($B$5+$B$6)/30-IF($B$11&lt;=90,$B$12,0)+L88+M88+N88+O88+P88+Q88</f>
        <v>10103.289340481</v>
      </c>
      <c r="AA88" s="14" t="n">
        <f aca="false">MIN(R88:X88)</f>
        <v>592.80168034614</v>
      </c>
    </row>
    <row r="89" customFormat="false" ht="15" hidden="false" customHeight="false" outlineLevel="0" collapsed="false">
      <c r="D89" s="2" t="n">
        <v>84</v>
      </c>
      <c r="E89" s="14" t="n">
        <f aca="false">IF(MOD(D89,$B$13)=0,$B$16,0)</f>
        <v>4063.9760305914</v>
      </c>
      <c r="F89" s="14" t="n">
        <f aca="false">$B$5/30</f>
        <v>133.333333333333</v>
      </c>
      <c r="G89" s="14" t="n">
        <f aca="false">$B$6/30</f>
        <v>30</v>
      </c>
      <c r="H89" s="14" t="n">
        <f aca="false">IF(D89=$B$11,$B$12,0)</f>
        <v>0</v>
      </c>
      <c r="I89" s="14" t="n">
        <f aca="false">I88+E89-F89-G89-H89</f>
        <v>10479.0561835484</v>
      </c>
      <c r="K89" s="2" t="n">
        <v>84</v>
      </c>
      <c r="L89" s="14" t="n">
        <f aca="true">$B$16+NORMINV(RAND(),0,SQRT($B$13*($B$7+$B$8^2))*$B$9*(1-$B$10))</f>
        <v>4565.12434726361</v>
      </c>
      <c r="M89" s="14" t="n">
        <f aca="true">$B$16+NORMINV(RAND(),0,SQRT($B$13*($B$7+$B$8^2))*$B$9*(1-$B$10))</f>
        <v>4965.87414121193</v>
      </c>
      <c r="N89" s="14" t="n">
        <f aca="true">$B$16+NORMINV(RAND(),0,SQRT($B$13*($B$7+$B$8^2))*$B$9*(1-$B$10))</f>
        <v>4324.96465471544</v>
      </c>
      <c r="O89" s="14" t="n">
        <f aca="true">$B$16+NORMINV(RAND(),0,SQRT($B$13*($B$7+$B$8^2))*$B$9*(1-$B$10))</f>
        <v>4757.97431700498</v>
      </c>
      <c r="P89" s="14" t="n">
        <f aca="true">$B$16+NORMINV(RAND(),0,SQRT($B$13*($B$7+$B$8^2))*$B$9*(1-$B$10))</f>
        <v>4111.81103382943</v>
      </c>
      <c r="Q89" s="14" t="n">
        <f aca="true">$B$16+NORMINV(RAND(),0,SQRT($B$13*($B$7+$B$8^2))*$B$9*(1-$B$10))</f>
        <v>4398.76048359863</v>
      </c>
      <c r="R89" s="14" t="n">
        <f aca="false">$B$4-13*($B$5+$B$6)/30-IF($B$11&lt;=13,$B$12,0)+0</f>
        <v>8876.66666666667</v>
      </c>
      <c r="S89" s="14" t="n">
        <f aca="false">$B$4-27*($B$5+$B$6)/30-IF($B$11&lt;=27,$B$12,0)+L89</f>
        <v>11155.1243472636</v>
      </c>
      <c r="T89" s="14" t="n">
        <f aca="false">$B$4-41*($B$5+$B$6)/30-IF($B$11&lt;=41,$B$12,0)+L89+M89</f>
        <v>2649.53182180887</v>
      </c>
      <c r="U89" s="14" t="n">
        <f aca="false">$B$4-55*($B$5+$B$6)/30-IF($B$11&lt;=55,$B$12,0)+L89+M89+N89</f>
        <v>4687.82980985764</v>
      </c>
      <c r="V89" s="14" t="n">
        <f aca="false">$B$4-69*($B$5+$B$6)/30-IF($B$11&lt;=69,$B$12,0)+L89+M89+N89+O89</f>
        <v>7159.13746019596</v>
      </c>
      <c r="W89" s="14" t="n">
        <f aca="false">$B$4-83*($B$5+$B$6)/30-IF($B$11&lt;=83,$B$12,0)+L89+M89+N89+O89+P89</f>
        <v>8984.28182735872</v>
      </c>
      <c r="X89" s="14" t="n">
        <f aca="false">$B$4-90*($B$5+$B$6)/30-IF($B$11&lt;=90,$B$12,0)+L89+M89+N89+O89+P89+Q89</f>
        <v>12239.708977624</v>
      </c>
      <c r="AA89" s="14" t="n">
        <f aca="false">MIN(R89:X89)</f>
        <v>2649.53182180887</v>
      </c>
    </row>
    <row r="90" customFormat="false" ht="15" hidden="false" customHeight="false" outlineLevel="0" collapsed="false">
      <c r="D90" s="2" t="n">
        <v>85</v>
      </c>
      <c r="E90" s="14" t="n">
        <f aca="false">IF(MOD(D90,$B$13)=0,$B$16,0)</f>
        <v>0</v>
      </c>
      <c r="F90" s="14" t="n">
        <f aca="false">$B$5/30</f>
        <v>133.333333333333</v>
      </c>
      <c r="G90" s="14" t="n">
        <f aca="false">$B$6/30</f>
        <v>30</v>
      </c>
      <c r="H90" s="14" t="n">
        <f aca="false">IF(D90=$B$11,$B$12,0)</f>
        <v>0</v>
      </c>
      <c r="I90" s="14" t="n">
        <f aca="false">I89+E90-F90-G90-H90</f>
        <v>10315.722850215</v>
      </c>
      <c r="K90" s="2" t="n">
        <v>85</v>
      </c>
      <c r="L90" s="14" t="n">
        <f aca="true">$B$16+NORMINV(RAND(),0,SQRT($B$13*($B$7+$B$8^2))*$B$9*(1-$B$10))</f>
        <v>3697.95621052155</v>
      </c>
      <c r="M90" s="14" t="n">
        <f aca="true">$B$16+NORMINV(RAND(),0,SQRT($B$13*($B$7+$B$8^2))*$B$9*(1-$B$10))</f>
        <v>4180.37810896978</v>
      </c>
      <c r="N90" s="14" t="n">
        <f aca="true">$B$16+NORMINV(RAND(),0,SQRT($B$13*($B$7+$B$8^2))*$B$9*(1-$B$10))</f>
        <v>4030.2574564997</v>
      </c>
      <c r="O90" s="14" t="n">
        <f aca="true">$B$16+NORMINV(RAND(),0,SQRT($B$13*($B$7+$B$8^2))*$B$9*(1-$B$10))</f>
        <v>4154.39200704893</v>
      </c>
      <c r="P90" s="14" t="n">
        <f aca="true">$B$16+NORMINV(RAND(),0,SQRT($B$13*($B$7+$B$8^2))*$B$9*(1-$B$10))</f>
        <v>3628.65997821266</v>
      </c>
      <c r="Q90" s="14" t="n">
        <f aca="true">$B$16+NORMINV(RAND(),0,SQRT($B$13*($B$7+$B$8^2))*$B$9*(1-$B$10))</f>
        <v>4755.87307142282</v>
      </c>
      <c r="R90" s="14" t="n">
        <f aca="false">$B$4-13*($B$5+$B$6)/30-IF($B$11&lt;=13,$B$12,0)+0</f>
        <v>8876.66666666667</v>
      </c>
      <c r="S90" s="14" t="n">
        <f aca="false">$B$4-27*($B$5+$B$6)/30-IF($B$11&lt;=27,$B$12,0)+L90</f>
        <v>10287.9562105216</v>
      </c>
      <c r="T90" s="14" t="n">
        <f aca="false">$B$4-41*($B$5+$B$6)/30-IF($B$11&lt;=41,$B$12,0)+L90+M90</f>
        <v>996.867652824665</v>
      </c>
      <c r="U90" s="14" t="n">
        <f aca="false">$B$4-55*($B$5+$B$6)/30-IF($B$11&lt;=55,$B$12,0)+L90+M90+N90</f>
        <v>2740.4584426577</v>
      </c>
      <c r="V90" s="14" t="n">
        <f aca="false">$B$4-69*($B$5+$B$6)/30-IF($B$11&lt;=69,$B$12,0)+L90+M90+N90+O90</f>
        <v>4608.18378303997</v>
      </c>
      <c r="W90" s="14" t="n">
        <f aca="false">$B$4-83*($B$5+$B$6)/30-IF($B$11&lt;=83,$B$12,0)+L90+M90+N90+O90+P90</f>
        <v>5950.17709458596</v>
      </c>
      <c r="X90" s="14" t="n">
        <f aca="false">$B$4-90*($B$5+$B$6)/30-IF($B$11&lt;=90,$B$12,0)+L90+M90+N90+O90+P90+Q90</f>
        <v>9562.71683267545</v>
      </c>
      <c r="AA90" s="14" t="n">
        <f aca="false">MIN(R90:X90)</f>
        <v>996.867652824665</v>
      </c>
    </row>
    <row r="91" customFormat="false" ht="15" hidden="false" customHeight="false" outlineLevel="0" collapsed="false">
      <c r="D91" s="2" t="n">
        <v>86</v>
      </c>
      <c r="E91" s="14" t="n">
        <f aca="false">IF(MOD(D91,$B$13)=0,$B$16,0)</f>
        <v>0</v>
      </c>
      <c r="F91" s="14" t="n">
        <f aca="false">$B$5/30</f>
        <v>133.333333333333</v>
      </c>
      <c r="G91" s="14" t="n">
        <f aca="false">$B$6/30</f>
        <v>30</v>
      </c>
      <c r="H91" s="14" t="n">
        <f aca="false">IF(D91=$B$11,$B$12,0)</f>
        <v>0</v>
      </c>
      <c r="I91" s="14" t="n">
        <f aca="false">I90+E91-F91-G91-H91</f>
        <v>10152.3895168817</v>
      </c>
      <c r="K91" s="2" t="n">
        <v>86</v>
      </c>
      <c r="L91" s="14" t="n">
        <f aca="true">$B$16+NORMINV(RAND(),0,SQRT($B$13*($B$7+$B$8^2))*$B$9*(1-$B$10))</f>
        <v>4273.53064319144</v>
      </c>
      <c r="M91" s="14" t="n">
        <f aca="true">$B$16+NORMINV(RAND(),0,SQRT($B$13*($B$7+$B$8^2))*$B$9*(1-$B$10))</f>
        <v>4393.566745184</v>
      </c>
      <c r="N91" s="14" t="n">
        <f aca="true">$B$16+NORMINV(RAND(),0,SQRT($B$13*($B$7+$B$8^2))*$B$9*(1-$B$10))</f>
        <v>3953.0461118163</v>
      </c>
      <c r="O91" s="14" t="n">
        <f aca="true">$B$16+NORMINV(RAND(),0,SQRT($B$13*($B$7+$B$8^2))*$B$9*(1-$B$10))</f>
        <v>4040.24891138048</v>
      </c>
      <c r="P91" s="14" t="n">
        <f aca="true">$B$16+NORMINV(RAND(),0,SQRT($B$13*($B$7+$B$8^2))*$B$9*(1-$B$10))</f>
        <v>4633.77639479167</v>
      </c>
      <c r="Q91" s="14" t="n">
        <f aca="true">$B$16+NORMINV(RAND(),0,SQRT($B$13*($B$7+$B$8^2))*$B$9*(1-$B$10))</f>
        <v>3729.14101580226</v>
      </c>
      <c r="R91" s="14" t="n">
        <f aca="false">$B$4-13*($B$5+$B$6)/30-IF($B$11&lt;=13,$B$12,0)+0</f>
        <v>8876.66666666667</v>
      </c>
      <c r="S91" s="14" t="n">
        <f aca="false">$B$4-27*($B$5+$B$6)/30-IF($B$11&lt;=27,$B$12,0)+L91</f>
        <v>10863.5306431914</v>
      </c>
      <c r="T91" s="14" t="n">
        <f aca="false">$B$4-41*($B$5+$B$6)/30-IF($B$11&lt;=41,$B$12,0)+L91+M91</f>
        <v>1785.63072170877</v>
      </c>
      <c r="U91" s="14" t="n">
        <f aca="false">$B$4-55*($B$5+$B$6)/30-IF($B$11&lt;=55,$B$12,0)+L91+M91+N91</f>
        <v>3452.0101668584</v>
      </c>
      <c r="V91" s="14" t="n">
        <f aca="false">$B$4-69*($B$5+$B$6)/30-IF($B$11&lt;=69,$B$12,0)+L91+M91+N91+O91</f>
        <v>5205.59241157221</v>
      </c>
      <c r="W91" s="14" t="n">
        <f aca="false">$B$4-83*($B$5+$B$6)/30-IF($B$11&lt;=83,$B$12,0)+L91+M91+N91+O91+P91</f>
        <v>7552.70213969721</v>
      </c>
      <c r="X91" s="14" t="n">
        <f aca="false">$B$4-90*($B$5+$B$6)/30-IF($B$11&lt;=90,$B$12,0)+L91+M91+N91+O91+P91+Q91</f>
        <v>10138.5098221661</v>
      </c>
      <c r="AA91" s="14" t="n">
        <f aca="false">MIN(R91:X91)</f>
        <v>1785.63072170877</v>
      </c>
    </row>
    <row r="92" customFormat="false" ht="15" hidden="false" customHeight="false" outlineLevel="0" collapsed="false">
      <c r="D92" s="2" t="n">
        <v>87</v>
      </c>
      <c r="E92" s="14" t="n">
        <f aca="false">IF(MOD(D92,$B$13)=0,$B$16,0)</f>
        <v>0</v>
      </c>
      <c r="F92" s="14" t="n">
        <f aca="false">$B$5/30</f>
        <v>133.333333333333</v>
      </c>
      <c r="G92" s="14" t="n">
        <f aca="false">$B$6/30</f>
        <v>30</v>
      </c>
      <c r="H92" s="14" t="n">
        <f aca="false">IF(D92=$B$11,$B$12,0)</f>
        <v>0</v>
      </c>
      <c r="I92" s="14" t="n">
        <f aca="false">I91+E92-F92-G92-H92</f>
        <v>9989.05618354838</v>
      </c>
      <c r="K92" s="2" t="n">
        <v>87</v>
      </c>
      <c r="L92" s="14" t="n">
        <f aca="true">$B$16+NORMINV(RAND(),0,SQRT($B$13*($B$7+$B$8^2))*$B$9*(1-$B$10))</f>
        <v>4019.33214657047</v>
      </c>
      <c r="M92" s="14" t="n">
        <f aca="true">$B$16+NORMINV(RAND(),0,SQRT($B$13*($B$7+$B$8^2))*$B$9*(1-$B$10))</f>
        <v>3999.21260208261</v>
      </c>
      <c r="N92" s="14" t="n">
        <f aca="true">$B$16+NORMINV(RAND(),0,SQRT($B$13*($B$7+$B$8^2))*$B$9*(1-$B$10))</f>
        <v>4160.23417565333</v>
      </c>
      <c r="O92" s="14" t="n">
        <f aca="true">$B$16+NORMINV(RAND(),0,SQRT($B$13*($B$7+$B$8^2))*$B$9*(1-$B$10))</f>
        <v>4152.70422797008</v>
      </c>
      <c r="P92" s="14" t="n">
        <f aca="true">$B$16+NORMINV(RAND(),0,SQRT($B$13*($B$7+$B$8^2))*$B$9*(1-$B$10))</f>
        <v>3938.76447108369</v>
      </c>
      <c r="Q92" s="14" t="n">
        <f aca="true">$B$16+NORMINV(RAND(),0,SQRT($B$13*($B$7+$B$8^2))*$B$9*(1-$B$10))</f>
        <v>4398.29326881898</v>
      </c>
      <c r="R92" s="14" t="n">
        <f aca="false">$B$4-13*($B$5+$B$6)/30-IF($B$11&lt;=13,$B$12,0)+0</f>
        <v>8876.66666666667</v>
      </c>
      <c r="S92" s="14" t="n">
        <f aca="false">$B$4-27*($B$5+$B$6)/30-IF($B$11&lt;=27,$B$12,0)+L92</f>
        <v>10609.3321465705</v>
      </c>
      <c r="T92" s="14" t="n">
        <f aca="false">$B$4-41*($B$5+$B$6)/30-IF($B$11&lt;=41,$B$12,0)+L92+M92</f>
        <v>1137.07808198641</v>
      </c>
      <c r="U92" s="14" t="n">
        <f aca="false">$B$4-55*($B$5+$B$6)/30-IF($B$11&lt;=55,$B$12,0)+L92+M92+N92</f>
        <v>3010.64559097308</v>
      </c>
      <c r="V92" s="14" t="n">
        <f aca="false">$B$4-69*($B$5+$B$6)/30-IF($B$11&lt;=69,$B$12,0)+L92+M92+N92+O92</f>
        <v>4876.68315227649</v>
      </c>
      <c r="W92" s="14" t="n">
        <f aca="false">$B$4-83*($B$5+$B$6)/30-IF($B$11&lt;=83,$B$12,0)+L92+M92+N92+O92+P92</f>
        <v>6528.78095669351</v>
      </c>
      <c r="X92" s="14" t="n">
        <f aca="false">$B$4-90*($B$5+$B$6)/30-IF($B$11&lt;=90,$B$12,0)+L92+M92+N92+O92+P92+Q92</f>
        <v>9783.74089217916</v>
      </c>
      <c r="AA92" s="14" t="n">
        <f aca="false">MIN(R92:X92)</f>
        <v>1137.07808198641</v>
      </c>
    </row>
    <row r="93" customFormat="false" ht="15" hidden="false" customHeight="false" outlineLevel="0" collapsed="false">
      <c r="D93" s="2" t="n">
        <v>88</v>
      </c>
      <c r="E93" s="14" t="n">
        <f aca="false">IF(MOD(D93,$B$13)=0,$B$16,0)</f>
        <v>0</v>
      </c>
      <c r="F93" s="14" t="n">
        <f aca="false">$B$5/30</f>
        <v>133.333333333333</v>
      </c>
      <c r="G93" s="14" t="n">
        <f aca="false">$B$6/30</f>
        <v>30</v>
      </c>
      <c r="H93" s="14" t="n">
        <f aca="false">IF(D93=$B$11,$B$12,0)</f>
        <v>0</v>
      </c>
      <c r="I93" s="14" t="n">
        <f aca="false">I92+E93-F93-G93-H93</f>
        <v>9825.72285021504</v>
      </c>
      <c r="K93" s="2" t="n">
        <v>88</v>
      </c>
      <c r="L93" s="14" t="n">
        <f aca="true">$B$16+NORMINV(RAND(),0,SQRT($B$13*($B$7+$B$8^2))*$B$9*(1-$B$10))</f>
        <v>4091.58978184825</v>
      </c>
      <c r="M93" s="14" t="n">
        <f aca="true">$B$16+NORMINV(RAND(),0,SQRT($B$13*($B$7+$B$8^2))*$B$9*(1-$B$10))</f>
        <v>4307.29716848857</v>
      </c>
      <c r="N93" s="14" t="n">
        <f aca="true">$B$16+NORMINV(RAND(),0,SQRT($B$13*($B$7+$B$8^2))*$B$9*(1-$B$10))</f>
        <v>3958.84127655672</v>
      </c>
      <c r="O93" s="14" t="n">
        <f aca="true">$B$16+NORMINV(RAND(),0,SQRT($B$13*($B$7+$B$8^2))*$B$9*(1-$B$10))</f>
        <v>3645.06303678646</v>
      </c>
      <c r="P93" s="14" t="n">
        <f aca="true">$B$16+NORMINV(RAND(),0,SQRT($B$13*($B$7+$B$8^2))*$B$9*(1-$B$10))</f>
        <v>4142.2889821969</v>
      </c>
      <c r="Q93" s="14" t="n">
        <f aca="true">$B$16+NORMINV(RAND(),0,SQRT($B$13*($B$7+$B$8^2))*$B$9*(1-$B$10))</f>
        <v>3590.19625380794</v>
      </c>
      <c r="R93" s="14" t="n">
        <f aca="false">$B$4-13*($B$5+$B$6)/30-IF($B$11&lt;=13,$B$12,0)+0</f>
        <v>8876.66666666667</v>
      </c>
      <c r="S93" s="14" t="n">
        <f aca="false">$B$4-27*($B$5+$B$6)/30-IF($B$11&lt;=27,$B$12,0)+L93</f>
        <v>10681.5897818482</v>
      </c>
      <c r="T93" s="14" t="n">
        <f aca="false">$B$4-41*($B$5+$B$6)/30-IF($B$11&lt;=41,$B$12,0)+L93+M93</f>
        <v>1517.42028367015</v>
      </c>
      <c r="U93" s="14" t="n">
        <f aca="false">$B$4-55*($B$5+$B$6)/30-IF($B$11&lt;=55,$B$12,0)+L93+M93+N93</f>
        <v>3189.5948935602</v>
      </c>
      <c r="V93" s="14" t="n">
        <f aca="false">$B$4-69*($B$5+$B$6)/30-IF($B$11&lt;=69,$B$12,0)+L93+M93+N93+O93</f>
        <v>4547.99126367999</v>
      </c>
      <c r="W93" s="14" t="n">
        <f aca="false">$B$4-83*($B$5+$B$6)/30-IF($B$11&lt;=83,$B$12,0)+L93+M93+N93+O93+P93</f>
        <v>6403.61357921022</v>
      </c>
      <c r="X93" s="14" t="n">
        <f aca="false">$B$4-90*($B$5+$B$6)/30-IF($B$11&lt;=90,$B$12,0)+L93+M93+N93+O93+P93+Q93</f>
        <v>8850.47649968483</v>
      </c>
      <c r="AA93" s="14" t="n">
        <f aca="false">MIN(R93:X93)</f>
        <v>1517.42028367015</v>
      </c>
    </row>
    <row r="94" customFormat="false" ht="15" hidden="false" customHeight="false" outlineLevel="0" collapsed="false">
      <c r="D94" s="2" t="n">
        <v>89</v>
      </c>
      <c r="E94" s="14" t="n">
        <f aca="false">IF(MOD(D94,$B$13)=0,$B$16,0)</f>
        <v>0</v>
      </c>
      <c r="F94" s="14" t="n">
        <f aca="false">$B$5/30</f>
        <v>133.333333333333</v>
      </c>
      <c r="G94" s="14" t="n">
        <f aca="false">$B$6/30</f>
        <v>30</v>
      </c>
      <c r="H94" s="14" t="n">
        <f aca="false">IF(D94=$B$11,$B$12,0)</f>
        <v>0</v>
      </c>
      <c r="I94" s="14" t="n">
        <f aca="false">I93+E94-F94-G94-H94</f>
        <v>9662.38951688171</v>
      </c>
      <c r="K94" s="2" t="n">
        <v>89</v>
      </c>
      <c r="L94" s="14" t="n">
        <f aca="true">$B$16+NORMINV(RAND(),0,SQRT($B$13*($B$7+$B$8^2))*$B$9*(1-$B$10))</f>
        <v>3916.81672797181</v>
      </c>
      <c r="M94" s="14" t="n">
        <f aca="true">$B$16+NORMINV(RAND(),0,SQRT($B$13*($B$7+$B$8^2))*$B$9*(1-$B$10))</f>
        <v>3820.62439330399</v>
      </c>
      <c r="N94" s="14" t="n">
        <f aca="true">$B$16+NORMINV(RAND(),0,SQRT($B$13*($B$7+$B$8^2))*$B$9*(1-$B$10))</f>
        <v>3889.18577710188</v>
      </c>
      <c r="O94" s="14" t="n">
        <f aca="true">$B$16+NORMINV(RAND(),0,SQRT($B$13*($B$7+$B$8^2))*$B$9*(1-$B$10))</f>
        <v>4514.86741660819</v>
      </c>
      <c r="P94" s="14" t="n">
        <f aca="true">$B$16+NORMINV(RAND(),0,SQRT($B$13*($B$7+$B$8^2))*$B$9*(1-$B$10))</f>
        <v>4021.01313130186</v>
      </c>
      <c r="Q94" s="14" t="n">
        <f aca="true">$B$16+NORMINV(RAND(),0,SQRT($B$13*($B$7+$B$8^2))*$B$9*(1-$B$10))</f>
        <v>4302.35727789305</v>
      </c>
      <c r="R94" s="14" t="n">
        <f aca="false">$B$4-13*($B$5+$B$6)/30-IF($B$11&lt;=13,$B$12,0)+0</f>
        <v>8876.66666666667</v>
      </c>
      <c r="S94" s="14" t="n">
        <f aca="false">$B$4-27*($B$5+$B$6)/30-IF($B$11&lt;=27,$B$12,0)+L94</f>
        <v>10506.8167279718</v>
      </c>
      <c r="T94" s="14" t="n">
        <f aca="false">$B$4-41*($B$5+$B$6)/30-IF($B$11&lt;=41,$B$12,0)+L94+M94</f>
        <v>855.974454609137</v>
      </c>
      <c r="U94" s="14" t="n">
        <f aca="false">$B$4-55*($B$5+$B$6)/30-IF($B$11&lt;=55,$B$12,0)+L94+M94+N94</f>
        <v>2458.49356504435</v>
      </c>
      <c r="V94" s="14" t="n">
        <f aca="false">$B$4-69*($B$5+$B$6)/30-IF($B$11&lt;=69,$B$12,0)+L94+M94+N94+O94</f>
        <v>4686.69431498587</v>
      </c>
      <c r="W94" s="14" t="n">
        <f aca="false">$B$4-83*($B$5+$B$6)/30-IF($B$11&lt;=83,$B$12,0)+L94+M94+N94+O94+P94</f>
        <v>6421.04077962107</v>
      </c>
      <c r="X94" s="14" t="n">
        <f aca="false">$B$4-90*($B$5+$B$6)/30-IF($B$11&lt;=90,$B$12,0)+L94+M94+N94+O94+P94+Q94</f>
        <v>9580.06472418078</v>
      </c>
      <c r="AA94" s="14" t="n">
        <f aca="false">MIN(R94:X94)</f>
        <v>855.974454609137</v>
      </c>
    </row>
    <row r="95" customFormat="false" ht="15" hidden="false" customHeight="false" outlineLevel="0" collapsed="false">
      <c r="D95" s="2" t="n">
        <v>90</v>
      </c>
      <c r="E95" s="14" t="n">
        <f aca="false">IF(MOD(D95,$B$13)=0,$B$16,0)</f>
        <v>0</v>
      </c>
      <c r="F95" s="14" t="n">
        <f aca="false">$B$5/30</f>
        <v>133.333333333333</v>
      </c>
      <c r="G95" s="14" t="n">
        <f aca="false">$B$6/30</f>
        <v>30</v>
      </c>
      <c r="H95" s="14" t="n">
        <f aca="false">IF(D95=$B$11,$B$12,0)</f>
        <v>0</v>
      </c>
      <c r="I95" s="14" t="n">
        <f aca="false">I94+E95-F95-G95-H95</f>
        <v>9499.05618354838</v>
      </c>
      <c r="K95" s="2" t="n">
        <v>90</v>
      </c>
      <c r="L95" s="14" t="n">
        <f aca="true">$B$16+NORMINV(RAND(),0,SQRT($B$13*($B$7+$B$8^2))*$B$9*(1-$B$10))</f>
        <v>4524.38221847726</v>
      </c>
      <c r="M95" s="14" t="n">
        <f aca="true">$B$16+NORMINV(RAND(),0,SQRT($B$13*($B$7+$B$8^2))*$B$9*(1-$B$10))</f>
        <v>4004.95540078728</v>
      </c>
      <c r="N95" s="14" t="n">
        <f aca="true">$B$16+NORMINV(RAND(),0,SQRT($B$13*($B$7+$B$8^2))*$B$9*(1-$B$10))</f>
        <v>3993.56380982227</v>
      </c>
      <c r="O95" s="14" t="n">
        <f aca="true">$B$16+NORMINV(RAND(),0,SQRT($B$13*($B$7+$B$8^2))*$B$9*(1-$B$10))</f>
        <v>4345.09454417674</v>
      </c>
      <c r="P95" s="14" t="n">
        <f aca="true">$B$16+NORMINV(RAND(),0,SQRT($B$13*($B$7+$B$8^2))*$B$9*(1-$B$10))</f>
        <v>4478.60296703703</v>
      </c>
      <c r="Q95" s="14" t="n">
        <f aca="true">$B$16+NORMINV(RAND(),0,SQRT($B$13*($B$7+$B$8^2))*$B$9*(1-$B$10))</f>
        <v>4136.77934143077</v>
      </c>
      <c r="R95" s="14" t="n">
        <f aca="false">$B$4-13*($B$5+$B$6)/30-IF($B$11&lt;=13,$B$12,0)+0</f>
        <v>8876.66666666667</v>
      </c>
      <c r="S95" s="14" t="n">
        <f aca="false">$B$4-27*($B$5+$B$6)/30-IF($B$11&lt;=27,$B$12,0)+L95</f>
        <v>11114.3822184773</v>
      </c>
      <c r="T95" s="14" t="n">
        <f aca="false">$B$4-41*($B$5+$B$6)/30-IF($B$11&lt;=41,$B$12,0)+L95+M95</f>
        <v>1647.87095259787</v>
      </c>
      <c r="U95" s="14" t="n">
        <f aca="false">$B$4-55*($B$5+$B$6)/30-IF($B$11&lt;=55,$B$12,0)+L95+M95+N95</f>
        <v>3354.76809575347</v>
      </c>
      <c r="V95" s="14" t="n">
        <f aca="false">$B$4-69*($B$5+$B$6)/30-IF($B$11&lt;=69,$B$12,0)+L95+M95+N95+O95</f>
        <v>5413.19597326354</v>
      </c>
      <c r="W95" s="14" t="n">
        <f aca="false">$B$4-83*($B$5+$B$6)/30-IF($B$11&lt;=83,$B$12,0)+L95+M95+N95+O95+P95</f>
        <v>7605.1322736339</v>
      </c>
      <c r="X95" s="14" t="n">
        <f aca="false">$B$4-90*($B$5+$B$6)/30-IF($B$11&lt;=90,$B$12,0)+L95+M95+N95+O95+P95+Q95</f>
        <v>10598.5782817313</v>
      </c>
      <c r="AA95" s="14" t="n">
        <f aca="false">MIN(R95:X95)</f>
        <v>1647.87095259787</v>
      </c>
    </row>
    <row r="96" customFormat="false" ht="15" hidden="false" customHeight="false" outlineLevel="0" collapsed="false">
      <c r="K96" s="2" t="n">
        <v>91</v>
      </c>
      <c r="L96" s="14" t="n">
        <f aca="true">$B$16+NORMINV(RAND(),0,SQRT($B$13*($B$7+$B$8^2))*$B$9*(1-$B$10))</f>
        <v>4326.99992529554</v>
      </c>
      <c r="M96" s="14" t="n">
        <f aca="true">$B$16+NORMINV(RAND(),0,SQRT($B$13*($B$7+$B$8^2))*$B$9*(1-$B$10))</f>
        <v>3875.17678553425</v>
      </c>
      <c r="N96" s="14" t="n">
        <f aca="true">$B$16+NORMINV(RAND(),0,SQRT($B$13*($B$7+$B$8^2))*$B$9*(1-$B$10))</f>
        <v>3895.46611328881</v>
      </c>
      <c r="O96" s="14" t="n">
        <f aca="true">$B$16+NORMINV(RAND(),0,SQRT($B$13*($B$7+$B$8^2))*$B$9*(1-$B$10))</f>
        <v>3753.18418348525</v>
      </c>
      <c r="P96" s="14" t="n">
        <f aca="true">$B$16+NORMINV(RAND(),0,SQRT($B$13*($B$7+$B$8^2))*$B$9*(1-$B$10))</f>
        <v>4410.36693342422</v>
      </c>
      <c r="Q96" s="14" t="n">
        <f aca="true">$B$16+NORMINV(RAND(),0,SQRT($B$13*($B$7+$B$8^2))*$B$9*(1-$B$10))</f>
        <v>4299.90301353403</v>
      </c>
      <c r="R96" s="14" t="n">
        <f aca="false">$B$4-13*($B$5+$B$6)/30-IF($B$11&lt;=13,$B$12,0)+0</f>
        <v>8876.66666666667</v>
      </c>
      <c r="S96" s="14" t="n">
        <f aca="false">$B$4-27*($B$5+$B$6)/30-IF($B$11&lt;=27,$B$12,0)+L96</f>
        <v>10916.9999252955</v>
      </c>
      <c r="T96" s="14" t="n">
        <f aca="false">$B$4-41*($B$5+$B$6)/30-IF($B$11&lt;=41,$B$12,0)+L96+M96</f>
        <v>1320.71004416312</v>
      </c>
      <c r="U96" s="14" t="n">
        <f aca="false">$B$4-55*($B$5+$B$6)/30-IF($B$11&lt;=55,$B$12,0)+L96+M96+N96</f>
        <v>2929.50949078526</v>
      </c>
      <c r="V96" s="14" t="n">
        <f aca="false">$B$4-69*($B$5+$B$6)/30-IF($B$11&lt;=69,$B$12,0)+L96+M96+N96+O96</f>
        <v>4396.02700760384</v>
      </c>
      <c r="W96" s="14" t="n">
        <f aca="false">$B$4-83*($B$5+$B$6)/30-IF($B$11&lt;=83,$B$12,0)+L96+M96+N96+O96+P96</f>
        <v>6519.72727436139</v>
      </c>
      <c r="X96" s="14" t="n">
        <f aca="false">$B$4-90*($B$5+$B$6)/30-IF($B$11&lt;=90,$B$12,0)+L96+M96+N96+O96+P96+Q96</f>
        <v>9676.29695456209</v>
      </c>
      <c r="AA96" s="14" t="n">
        <f aca="false">MIN(R96:X96)</f>
        <v>1320.71004416312</v>
      </c>
    </row>
    <row r="97" customFormat="false" ht="15" hidden="false" customHeight="false" outlineLevel="0" collapsed="false">
      <c r="K97" s="2" t="n">
        <v>92</v>
      </c>
      <c r="L97" s="14" t="n">
        <f aca="true">$B$16+NORMINV(RAND(),0,SQRT($B$13*($B$7+$B$8^2))*$B$9*(1-$B$10))</f>
        <v>3857.77081749886</v>
      </c>
      <c r="M97" s="14" t="n">
        <f aca="true">$B$16+NORMINV(RAND(),0,SQRT($B$13*($B$7+$B$8^2))*$B$9*(1-$B$10))</f>
        <v>4118.88873317731</v>
      </c>
      <c r="N97" s="14" t="n">
        <f aca="true">$B$16+NORMINV(RAND(),0,SQRT($B$13*($B$7+$B$8^2))*$B$9*(1-$B$10))</f>
        <v>4369.08052968108</v>
      </c>
      <c r="O97" s="14" t="n">
        <f aca="true">$B$16+NORMINV(RAND(),0,SQRT($B$13*($B$7+$B$8^2))*$B$9*(1-$B$10))</f>
        <v>4573.45852350763</v>
      </c>
      <c r="P97" s="14" t="n">
        <f aca="true">$B$16+NORMINV(RAND(),0,SQRT($B$13*($B$7+$B$8^2))*$B$9*(1-$B$10))</f>
        <v>3733.3901491281</v>
      </c>
      <c r="Q97" s="14" t="n">
        <f aca="true">$B$16+NORMINV(RAND(),0,SQRT($B$13*($B$7+$B$8^2))*$B$9*(1-$B$10))</f>
        <v>3814.68883526448</v>
      </c>
      <c r="R97" s="14" t="n">
        <f aca="false">$B$4-13*($B$5+$B$6)/30-IF($B$11&lt;=13,$B$12,0)+0</f>
        <v>8876.66666666667</v>
      </c>
      <c r="S97" s="14" t="n">
        <f aca="false">$B$4-27*($B$5+$B$6)/30-IF($B$11&lt;=27,$B$12,0)+L97</f>
        <v>10447.7708174989</v>
      </c>
      <c r="T97" s="14" t="n">
        <f aca="false">$B$4-41*($B$5+$B$6)/30-IF($B$11&lt;=41,$B$12,0)+L97+M97</f>
        <v>1095.1928840095</v>
      </c>
      <c r="U97" s="14" t="n">
        <f aca="false">$B$4-55*($B$5+$B$6)/30-IF($B$11&lt;=55,$B$12,0)+L97+M97+N97</f>
        <v>3177.60674702392</v>
      </c>
      <c r="V97" s="14" t="n">
        <f aca="false">$B$4-69*($B$5+$B$6)/30-IF($B$11&lt;=69,$B$12,0)+L97+M97+N97+O97</f>
        <v>5464.39860386488</v>
      </c>
      <c r="W97" s="14" t="n">
        <f aca="false">$B$4-83*($B$5+$B$6)/30-IF($B$11&lt;=83,$B$12,0)+L97+M97+N97+O97+P97</f>
        <v>6911.12208632631</v>
      </c>
      <c r="X97" s="14" t="n">
        <f aca="false">$B$4-90*($B$5+$B$6)/30-IF($B$11&lt;=90,$B$12,0)+L97+M97+N97+O97+P97+Q97</f>
        <v>9582.47758825746</v>
      </c>
      <c r="AA97" s="14" t="n">
        <f aca="false">MIN(R97:X97)</f>
        <v>1095.1928840095</v>
      </c>
    </row>
    <row r="98" customFormat="false" ht="15" hidden="false" customHeight="false" outlineLevel="0" collapsed="false">
      <c r="K98" s="2" t="n">
        <v>93</v>
      </c>
      <c r="L98" s="14" t="n">
        <f aca="true">$B$16+NORMINV(RAND(),0,SQRT($B$13*($B$7+$B$8^2))*$B$9*(1-$B$10))</f>
        <v>3877.29702833205</v>
      </c>
      <c r="M98" s="14" t="n">
        <f aca="true">$B$16+NORMINV(RAND(),0,SQRT($B$13*($B$7+$B$8^2))*$B$9*(1-$B$10))</f>
        <v>4512.30630669686</v>
      </c>
      <c r="N98" s="14" t="n">
        <f aca="true">$B$16+NORMINV(RAND(),0,SQRT($B$13*($B$7+$B$8^2))*$B$9*(1-$B$10))</f>
        <v>4341.0433910285</v>
      </c>
      <c r="O98" s="14" t="n">
        <f aca="true">$B$16+NORMINV(RAND(),0,SQRT($B$13*($B$7+$B$8^2))*$B$9*(1-$B$10))</f>
        <v>4746.06851702843</v>
      </c>
      <c r="P98" s="14" t="n">
        <f aca="true">$B$16+NORMINV(RAND(),0,SQRT($B$13*($B$7+$B$8^2))*$B$9*(1-$B$10))</f>
        <v>4274.4209425428</v>
      </c>
      <c r="Q98" s="14" t="n">
        <f aca="true">$B$16+NORMINV(RAND(),0,SQRT($B$13*($B$7+$B$8^2))*$B$9*(1-$B$10))</f>
        <v>4215.93432956146</v>
      </c>
      <c r="R98" s="14" t="n">
        <f aca="false">$B$4-13*($B$5+$B$6)/30-IF($B$11&lt;=13,$B$12,0)+0</f>
        <v>8876.66666666667</v>
      </c>
      <c r="S98" s="14" t="n">
        <f aca="false">$B$4-27*($B$5+$B$6)/30-IF($B$11&lt;=27,$B$12,0)+L98</f>
        <v>10467.2970283321</v>
      </c>
      <c r="T98" s="14" t="n">
        <f aca="false">$B$4-41*($B$5+$B$6)/30-IF($B$11&lt;=41,$B$12,0)+L98+M98</f>
        <v>1508.13666836224</v>
      </c>
      <c r="U98" s="14" t="n">
        <f aca="false">$B$4-55*($B$5+$B$6)/30-IF($B$11&lt;=55,$B$12,0)+L98+M98+N98</f>
        <v>3562.51339272407</v>
      </c>
      <c r="V98" s="14" t="n">
        <f aca="false">$B$4-69*($B$5+$B$6)/30-IF($B$11&lt;=69,$B$12,0)+L98+M98+N98+O98</f>
        <v>6021.91524308583</v>
      </c>
      <c r="W98" s="14" t="n">
        <f aca="false">$B$4-83*($B$5+$B$6)/30-IF($B$11&lt;=83,$B$12,0)+L98+M98+N98+O98+P98</f>
        <v>8009.66951896196</v>
      </c>
      <c r="X98" s="14" t="n">
        <f aca="false">$B$4-90*($B$5+$B$6)/30-IF($B$11&lt;=90,$B$12,0)+L98+M98+N98+O98+P98+Q98</f>
        <v>11082.2705151901</v>
      </c>
      <c r="AA98" s="14" t="n">
        <f aca="false">MIN(R98:X98)</f>
        <v>1508.13666836224</v>
      </c>
    </row>
    <row r="99" customFormat="false" ht="15" hidden="false" customHeight="false" outlineLevel="0" collapsed="false">
      <c r="K99" s="2" t="n">
        <v>94</v>
      </c>
      <c r="L99" s="14" t="n">
        <f aca="true">$B$16+NORMINV(RAND(),0,SQRT($B$13*($B$7+$B$8^2))*$B$9*(1-$B$10))</f>
        <v>3632.26108946993</v>
      </c>
      <c r="M99" s="14" t="n">
        <f aca="true">$B$16+NORMINV(RAND(),0,SQRT($B$13*($B$7+$B$8^2))*$B$9*(1-$B$10))</f>
        <v>4251.29097043067</v>
      </c>
      <c r="N99" s="14" t="n">
        <f aca="true">$B$16+NORMINV(RAND(),0,SQRT($B$13*($B$7+$B$8^2))*$B$9*(1-$B$10))</f>
        <v>4047.52116887457</v>
      </c>
      <c r="O99" s="14" t="n">
        <f aca="true">$B$16+NORMINV(RAND(),0,SQRT($B$13*($B$7+$B$8^2))*$B$9*(1-$B$10))</f>
        <v>3468.39540770433</v>
      </c>
      <c r="P99" s="14" t="n">
        <f aca="true">$B$16+NORMINV(RAND(),0,SQRT($B$13*($B$7+$B$8^2))*$B$9*(1-$B$10))</f>
        <v>4446.47536771079</v>
      </c>
      <c r="Q99" s="14" t="n">
        <f aca="true">$B$16+NORMINV(RAND(),0,SQRT($B$13*($B$7+$B$8^2))*$B$9*(1-$B$10))</f>
        <v>4065.63152165984</v>
      </c>
      <c r="R99" s="14" t="n">
        <f aca="false">$B$4-13*($B$5+$B$6)/30-IF($B$11&lt;=13,$B$12,0)+0</f>
        <v>8876.66666666667</v>
      </c>
      <c r="S99" s="14" t="n">
        <f aca="false">$B$4-27*($B$5+$B$6)/30-IF($B$11&lt;=27,$B$12,0)+L99</f>
        <v>10222.2610894699</v>
      </c>
      <c r="T99" s="14" t="n">
        <f aca="false">$B$4-41*($B$5+$B$6)/30-IF($B$11&lt;=41,$B$12,0)+L99+M99</f>
        <v>1002.08539323393</v>
      </c>
      <c r="U99" s="14" t="n">
        <f aca="false">$B$4-55*($B$5+$B$6)/30-IF($B$11&lt;=55,$B$12,0)+L99+M99+N99</f>
        <v>2762.93989544183</v>
      </c>
      <c r="V99" s="14" t="n">
        <f aca="false">$B$4-69*($B$5+$B$6)/30-IF($B$11&lt;=69,$B$12,0)+L99+M99+N99+O99</f>
        <v>3944.66863647949</v>
      </c>
      <c r="W99" s="14" t="n">
        <f aca="false">$B$4-83*($B$5+$B$6)/30-IF($B$11&lt;=83,$B$12,0)+L99+M99+N99+O99+P99</f>
        <v>6104.47733752362</v>
      </c>
      <c r="X99" s="14" t="n">
        <f aca="false">$B$4-90*($B$5+$B$6)/30-IF($B$11&lt;=90,$B$12,0)+L99+M99+N99+O99+P99+Q99</f>
        <v>9026.77552585012</v>
      </c>
      <c r="AA99" s="14" t="n">
        <f aca="false">MIN(R99:X99)</f>
        <v>1002.08539323393</v>
      </c>
    </row>
    <row r="100" customFormat="false" ht="15" hidden="false" customHeight="false" outlineLevel="0" collapsed="false">
      <c r="K100" s="2" t="n">
        <v>95</v>
      </c>
      <c r="L100" s="14" t="n">
        <f aca="true">$B$16+NORMINV(RAND(),0,SQRT($B$13*($B$7+$B$8^2))*$B$9*(1-$B$10))</f>
        <v>3670.71447693055</v>
      </c>
      <c r="M100" s="14" t="n">
        <f aca="true">$B$16+NORMINV(RAND(),0,SQRT($B$13*($B$7+$B$8^2))*$B$9*(1-$B$10))</f>
        <v>4321.54395235966</v>
      </c>
      <c r="N100" s="14" t="n">
        <f aca="true">$B$16+NORMINV(RAND(),0,SQRT($B$13*($B$7+$B$8^2))*$B$9*(1-$B$10))</f>
        <v>4410.50133843517</v>
      </c>
      <c r="O100" s="14" t="n">
        <f aca="true">$B$16+NORMINV(RAND(),0,SQRT($B$13*($B$7+$B$8^2))*$B$9*(1-$B$10))</f>
        <v>4071.16632319128</v>
      </c>
      <c r="P100" s="14" t="n">
        <f aca="true">$B$16+NORMINV(RAND(),0,SQRT($B$13*($B$7+$B$8^2))*$B$9*(1-$B$10))</f>
        <v>4019.43775396076</v>
      </c>
      <c r="Q100" s="14" t="n">
        <f aca="true">$B$16+NORMINV(RAND(),0,SQRT($B$13*($B$7+$B$8^2))*$B$9*(1-$B$10))</f>
        <v>3362.54907410417</v>
      </c>
      <c r="R100" s="14" t="n">
        <f aca="false">$B$4-13*($B$5+$B$6)/30-IF($B$11&lt;=13,$B$12,0)+0</f>
        <v>8876.66666666667</v>
      </c>
      <c r="S100" s="14" t="n">
        <f aca="false">$B$4-27*($B$5+$B$6)/30-IF($B$11&lt;=27,$B$12,0)+L100</f>
        <v>10260.7144769306</v>
      </c>
      <c r="T100" s="14" t="n">
        <f aca="false">$B$4-41*($B$5+$B$6)/30-IF($B$11&lt;=41,$B$12,0)+L100+M100</f>
        <v>1110.79176262354</v>
      </c>
      <c r="U100" s="14" t="n">
        <f aca="false">$B$4-55*($B$5+$B$6)/30-IF($B$11&lt;=55,$B$12,0)+L100+M100+N100</f>
        <v>3234.62643439205</v>
      </c>
      <c r="V100" s="14" t="n">
        <f aca="false">$B$4-69*($B$5+$B$6)/30-IF($B$11&lt;=69,$B$12,0)+L100+M100+N100+O100</f>
        <v>5019.12609091666</v>
      </c>
      <c r="W100" s="14" t="n">
        <f aca="false">$B$4-83*($B$5+$B$6)/30-IF($B$11&lt;=83,$B$12,0)+L100+M100+N100+O100+P100</f>
        <v>6751.89717821075</v>
      </c>
      <c r="X100" s="14" t="n">
        <f aca="false">$B$4-90*($B$5+$B$6)/30-IF($B$11&lt;=90,$B$12,0)+L100+M100+N100+O100+P100+Q100</f>
        <v>8971.11291898158</v>
      </c>
      <c r="AA100" s="14" t="n">
        <f aca="false">MIN(R100:X100)</f>
        <v>1110.79176262354</v>
      </c>
    </row>
    <row r="101" customFormat="false" ht="15" hidden="false" customHeight="false" outlineLevel="0" collapsed="false">
      <c r="K101" s="2" t="n">
        <v>96</v>
      </c>
      <c r="L101" s="14" t="n">
        <f aca="true">$B$16+NORMINV(RAND(),0,SQRT($B$13*($B$7+$B$8^2))*$B$9*(1-$B$10))</f>
        <v>4416.9315698228</v>
      </c>
      <c r="M101" s="14" t="n">
        <f aca="true">$B$16+NORMINV(RAND(),0,SQRT($B$13*($B$7+$B$8^2))*$B$9*(1-$B$10))</f>
        <v>4081.10991762236</v>
      </c>
      <c r="N101" s="14" t="n">
        <f aca="true">$B$16+NORMINV(RAND(),0,SQRT($B$13*($B$7+$B$8^2))*$B$9*(1-$B$10))</f>
        <v>4642.14757219958</v>
      </c>
      <c r="O101" s="14" t="n">
        <f aca="true">$B$16+NORMINV(RAND(),0,SQRT($B$13*($B$7+$B$8^2))*$B$9*(1-$B$10))</f>
        <v>3789.59088117739</v>
      </c>
      <c r="P101" s="14" t="n">
        <f aca="true">$B$16+NORMINV(RAND(),0,SQRT($B$13*($B$7+$B$8^2))*$B$9*(1-$B$10))</f>
        <v>3854.57800328193</v>
      </c>
      <c r="Q101" s="14" t="n">
        <f aca="true">$B$16+NORMINV(RAND(),0,SQRT($B$13*($B$7+$B$8^2))*$B$9*(1-$B$10))</f>
        <v>4145.36577921534</v>
      </c>
      <c r="R101" s="14" t="n">
        <f aca="false">$B$4-13*($B$5+$B$6)/30-IF($B$11&lt;=13,$B$12,0)+0</f>
        <v>8876.66666666667</v>
      </c>
      <c r="S101" s="14" t="n">
        <f aca="false">$B$4-27*($B$5+$B$6)/30-IF($B$11&lt;=27,$B$12,0)+L101</f>
        <v>11006.9315698228</v>
      </c>
      <c r="T101" s="14" t="n">
        <f aca="false">$B$4-41*($B$5+$B$6)/30-IF($B$11&lt;=41,$B$12,0)+L101+M101</f>
        <v>1616.57482077849</v>
      </c>
      <c r="U101" s="14" t="n">
        <f aca="false">$B$4-55*($B$5+$B$6)/30-IF($B$11&lt;=55,$B$12,0)+L101+M101+N101</f>
        <v>3972.0557263114</v>
      </c>
      <c r="V101" s="14" t="n">
        <f aca="false">$B$4-69*($B$5+$B$6)/30-IF($B$11&lt;=69,$B$12,0)+L101+M101+N101+O101</f>
        <v>5474.97994082212</v>
      </c>
      <c r="W101" s="14" t="n">
        <f aca="false">$B$4-83*($B$5+$B$6)/30-IF($B$11&lt;=83,$B$12,0)+L101+M101+N101+O101+P101</f>
        <v>7042.89127743738</v>
      </c>
      <c r="X101" s="14" t="n">
        <f aca="false">$B$4-90*($B$5+$B$6)/30-IF($B$11&lt;=90,$B$12,0)+L101+M101+N101+O101+P101+Q101</f>
        <v>10044.9237233194</v>
      </c>
      <c r="AA101" s="14" t="n">
        <f aca="false">MIN(R101:X101)</f>
        <v>1616.57482077849</v>
      </c>
    </row>
    <row r="102" customFormat="false" ht="15" hidden="false" customHeight="false" outlineLevel="0" collapsed="false">
      <c r="K102" s="2" t="n">
        <v>97</v>
      </c>
      <c r="L102" s="14" t="n">
        <f aca="true">$B$16+NORMINV(RAND(),0,SQRT($B$13*($B$7+$B$8^2))*$B$9*(1-$B$10))</f>
        <v>4013.89740900195</v>
      </c>
      <c r="M102" s="14" t="n">
        <f aca="true">$B$16+NORMINV(RAND(),0,SQRT($B$13*($B$7+$B$8^2))*$B$9*(1-$B$10))</f>
        <v>4257.83588283234</v>
      </c>
      <c r="N102" s="14" t="n">
        <f aca="true">$B$16+NORMINV(RAND(),0,SQRT($B$13*($B$7+$B$8^2))*$B$9*(1-$B$10))</f>
        <v>3741.27080099843</v>
      </c>
      <c r="O102" s="14" t="n">
        <f aca="true">$B$16+NORMINV(RAND(),0,SQRT($B$13*($B$7+$B$8^2))*$B$9*(1-$B$10))</f>
        <v>3892.13397201969</v>
      </c>
      <c r="P102" s="14" t="n">
        <f aca="true">$B$16+NORMINV(RAND(),0,SQRT($B$13*($B$7+$B$8^2))*$B$9*(1-$B$10))</f>
        <v>4040.21917956355</v>
      </c>
      <c r="Q102" s="14" t="n">
        <f aca="true">$B$16+NORMINV(RAND(),0,SQRT($B$13*($B$7+$B$8^2))*$B$9*(1-$B$10))</f>
        <v>4092.35641161125</v>
      </c>
      <c r="R102" s="14" t="n">
        <f aca="false">$B$4-13*($B$5+$B$6)/30-IF($B$11&lt;=13,$B$12,0)+0</f>
        <v>8876.66666666667</v>
      </c>
      <c r="S102" s="14" t="n">
        <f aca="false">$B$4-27*($B$5+$B$6)/30-IF($B$11&lt;=27,$B$12,0)+L102</f>
        <v>10603.897409002</v>
      </c>
      <c r="T102" s="14" t="n">
        <f aca="false">$B$4-41*($B$5+$B$6)/30-IF($B$11&lt;=41,$B$12,0)+L102+M102</f>
        <v>1390.26662516762</v>
      </c>
      <c r="U102" s="14" t="n">
        <f aca="false">$B$4-55*($B$5+$B$6)/30-IF($B$11&lt;=55,$B$12,0)+L102+M102+N102</f>
        <v>2844.87075949939</v>
      </c>
      <c r="V102" s="14" t="n">
        <f aca="false">$B$4-69*($B$5+$B$6)/30-IF($B$11&lt;=69,$B$12,0)+L102+M102+N102+O102</f>
        <v>4450.33806485241</v>
      </c>
      <c r="W102" s="14" t="n">
        <f aca="false">$B$4-83*($B$5+$B$6)/30-IF($B$11&lt;=83,$B$12,0)+L102+M102+N102+O102+P102</f>
        <v>6203.89057774929</v>
      </c>
      <c r="X102" s="14" t="n">
        <f aca="false">$B$4-90*($B$5+$B$6)/30-IF($B$11&lt;=90,$B$12,0)+L102+M102+N102+O102+P102+Q102</f>
        <v>9152.91365602721</v>
      </c>
      <c r="AA102" s="14" t="n">
        <f aca="false">MIN(R102:X102)</f>
        <v>1390.26662516762</v>
      </c>
    </row>
    <row r="103" customFormat="false" ht="15" hidden="false" customHeight="false" outlineLevel="0" collapsed="false">
      <c r="K103" s="2" t="n">
        <v>98</v>
      </c>
      <c r="L103" s="14" t="n">
        <f aca="true">$B$16+NORMINV(RAND(),0,SQRT($B$13*($B$7+$B$8^2))*$B$9*(1-$B$10))</f>
        <v>4267.18746372848</v>
      </c>
      <c r="M103" s="14" t="n">
        <f aca="true">$B$16+NORMINV(RAND(),0,SQRT($B$13*($B$7+$B$8^2))*$B$9*(1-$B$10))</f>
        <v>4238.31332972579</v>
      </c>
      <c r="N103" s="14" t="n">
        <f aca="true">$B$16+NORMINV(RAND(),0,SQRT($B$13*($B$7+$B$8^2))*$B$9*(1-$B$10))</f>
        <v>4435.61017911035</v>
      </c>
      <c r="O103" s="14" t="n">
        <f aca="true">$B$16+NORMINV(RAND(),0,SQRT($B$13*($B$7+$B$8^2))*$B$9*(1-$B$10))</f>
        <v>4323.50265192959</v>
      </c>
      <c r="P103" s="14" t="n">
        <f aca="true">$B$16+NORMINV(RAND(),0,SQRT($B$13*($B$7+$B$8^2))*$B$9*(1-$B$10))</f>
        <v>4249.76295649422</v>
      </c>
      <c r="Q103" s="14" t="n">
        <f aca="true">$B$16+NORMINV(RAND(),0,SQRT($B$13*($B$7+$B$8^2))*$B$9*(1-$B$10))</f>
        <v>4090.29383617194</v>
      </c>
      <c r="R103" s="14" t="n">
        <f aca="false">$B$4-13*($B$5+$B$6)/30-IF($B$11&lt;=13,$B$12,0)+0</f>
        <v>8876.66666666667</v>
      </c>
      <c r="S103" s="14" t="n">
        <f aca="false">$B$4-27*($B$5+$B$6)/30-IF($B$11&lt;=27,$B$12,0)+L103</f>
        <v>10857.1874637285</v>
      </c>
      <c r="T103" s="14" t="n">
        <f aca="false">$B$4-41*($B$5+$B$6)/30-IF($B$11&lt;=41,$B$12,0)+L103+M103</f>
        <v>1624.0341267876</v>
      </c>
      <c r="U103" s="14" t="n">
        <f aca="false">$B$4-55*($B$5+$B$6)/30-IF($B$11&lt;=55,$B$12,0)+L103+M103+N103</f>
        <v>3772.97763923128</v>
      </c>
      <c r="V103" s="14" t="n">
        <f aca="false">$B$4-69*($B$5+$B$6)/30-IF($B$11&lt;=69,$B$12,0)+L103+M103+N103+O103</f>
        <v>5809.81362449421</v>
      </c>
      <c r="W103" s="14" t="n">
        <f aca="false">$B$4-83*($B$5+$B$6)/30-IF($B$11&lt;=83,$B$12,0)+L103+M103+N103+O103+P103</f>
        <v>7772.90991432177</v>
      </c>
      <c r="X103" s="14" t="n">
        <f aca="false">$B$4-90*($B$5+$B$6)/30-IF($B$11&lt;=90,$B$12,0)+L103+M103+N103+O103+P103+Q103</f>
        <v>10719.8704171604</v>
      </c>
      <c r="AA103" s="14" t="n">
        <f aca="false">MIN(R103:X103)</f>
        <v>1624.0341267876</v>
      </c>
    </row>
    <row r="104" customFormat="false" ht="15" hidden="false" customHeight="false" outlineLevel="0" collapsed="false">
      <c r="K104" s="2" t="n">
        <v>99</v>
      </c>
      <c r="L104" s="14" t="n">
        <f aca="true">$B$16+NORMINV(RAND(),0,SQRT($B$13*($B$7+$B$8^2))*$B$9*(1-$B$10))</f>
        <v>3958.96138562452</v>
      </c>
      <c r="M104" s="14" t="n">
        <f aca="true">$B$16+NORMINV(RAND(),0,SQRT($B$13*($B$7+$B$8^2))*$B$9*(1-$B$10))</f>
        <v>3949.82598660381</v>
      </c>
      <c r="N104" s="14" t="n">
        <f aca="true">$B$16+NORMINV(RAND(),0,SQRT($B$13*($B$7+$B$8^2))*$B$9*(1-$B$10))</f>
        <v>4107.2424192449</v>
      </c>
      <c r="O104" s="14" t="n">
        <f aca="true">$B$16+NORMINV(RAND(),0,SQRT($B$13*($B$7+$B$8^2))*$B$9*(1-$B$10))</f>
        <v>4375.0553083277</v>
      </c>
      <c r="P104" s="14" t="n">
        <f aca="true">$B$16+NORMINV(RAND(),0,SQRT($B$13*($B$7+$B$8^2))*$B$9*(1-$B$10))</f>
        <v>3793.12246428035</v>
      </c>
      <c r="Q104" s="14" t="n">
        <f aca="true">$B$16+NORMINV(RAND(),0,SQRT($B$13*($B$7+$B$8^2))*$B$9*(1-$B$10))</f>
        <v>4299.29585884526</v>
      </c>
      <c r="R104" s="14" t="n">
        <f aca="false">$B$4-13*($B$5+$B$6)/30-IF($B$11&lt;=13,$B$12,0)+0</f>
        <v>8876.66666666667</v>
      </c>
      <c r="S104" s="14" t="n">
        <f aca="false">$B$4-27*($B$5+$B$6)/30-IF($B$11&lt;=27,$B$12,0)+L104</f>
        <v>10548.9613856245</v>
      </c>
      <c r="T104" s="14" t="n">
        <f aca="false">$B$4-41*($B$5+$B$6)/30-IF($B$11&lt;=41,$B$12,0)+L104+M104</f>
        <v>1027.32070556166</v>
      </c>
      <c r="U104" s="14" t="n">
        <f aca="false">$B$4-55*($B$5+$B$6)/30-IF($B$11&lt;=55,$B$12,0)+L104+M104+N104</f>
        <v>2847.89645813989</v>
      </c>
      <c r="V104" s="14" t="n">
        <f aca="false">$B$4-69*($B$5+$B$6)/30-IF($B$11&lt;=69,$B$12,0)+L104+M104+N104+O104</f>
        <v>4936.28509980093</v>
      </c>
      <c r="W104" s="14" t="n">
        <f aca="false">$B$4-83*($B$5+$B$6)/30-IF($B$11&lt;=83,$B$12,0)+L104+M104+N104+O104+P104</f>
        <v>6442.74089741461</v>
      </c>
      <c r="X104" s="14" t="n">
        <f aca="false">$B$4-90*($B$5+$B$6)/30-IF($B$11&lt;=90,$B$12,0)+L104+M104+N104+O104+P104+Q104</f>
        <v>9598.70342292654</v>
      </c>
      <c r="AA104" s="14" t="n">
        <f aca="false">MIN(R104:X104)</f>
        <v>1027.32070556166</v>
      </c>
    </row>
    <row r="105" customFormat="false" ht="15" hidden="false" customHeight="false" outlineLevel="0" collapsed="false">
      <c r="K105" s="2" t="n">
        <v>100</v>
      </c>
      <c r="L105" s="14" t="n">
        <f aca="true">$B$16+NORMINV(RAND(),0,SQRT($B$13*($B$7+$B$8^2))*$B$9*(1-$B$10))</f>
        <v>4074.98039714628</v>
      </c>
      <c r="M105" s="14" t="n">
        <f aca="true">$B$16+NORMINV(RAND(),0,SQRT($B$13*($B$7+$B$8^2))*$B$9*(1-$B$10))</f>
        <v>4743.62567297878</v>
      </c>
      <c r="N105" s="14" t="n">
        <f aca="true">$B$16+NORMINV(RAND(),0,SQRT($B$13*($B$7+$B$8^2))*$B$9*(1-$B$10))</f>
        <v>3882.91071902673</v>
      </c>
      <c r="O105" s="14" t="n">
        <f aca="true">$B$16+NORMINV(RAND(),0,SQRT($B$13*($B$7+$B$8^2))*$B$9*(1-$B$10))</f>
        <v>4397.0329727804</v>
      </c>
      <c r="P105" s="14" t="n">
        <f aca="true">$B$16+NORMINV(RAND(),0,SQRT($B$13*($B$7+$B$8^2))*$B$9*(1-$B$10))</f>
        <v>4504.95025595593</v>
      </c>
      <c r="Q105" s="14" t="n">
        <f aca="true">$B$16+NORMINV(RAND(),0,SQRT($B$13*($B$7+$B$8^2))*$B$9*(1-$B$10))</f>
        <v>4232.98872557583</v>
      </c>
      <c r="R105" s="14" t="n">
        <f aca="false">$B$4-13*($B$5+$B$6)/30-IF($B$11&lt;=13,$B$12,0)+0</f>
        <v>8876.66666666667</v>
      </c>
      <c r="S105" s="14" t="n">
        <f aca="false">$B$4-27*($B$5+$B$6)/30-IF($B$11&lt;=27,$B$12,0)+L105</f>
        <v>10664.9803971463</v>
      </c>
      <c r="T105" s="14" t="n">
        <f aca="false">$B$4-41*($B$5+$B$6)/30-IF($B$11&lt;=41,$B$12,0)+L105+M105</f>
        <v>1937.13940345839</v>
      </c>
      <c r="U105" s="14" t="n">
        <f aca="false">$B$4-55*($B$5+$B$6)/30-IF($B$11&lt;=55,$B$12,0)+L105+M105+N105</f>
        <v>3533.38345581846</v>
      </c>
      <c r="V105" s="14" t="n">
        <f aca="false">$B$4-69*($B$5+$B$6)/30-IF($B$11&lt;=69,$B$12,0)+L105+M105+N105+O105</f>
        <v>5643.74976193219</v>
      </c>
      <c r="W105" s="14" t="n">
        <f aca="false">$B$4-83*($B$5+$B$6)/30-IF($B$11&lt;=83,$B$12,0)+L105+M105+N105+O105+P105</f>
        <v>7862.03335122146</v>
      </c>
      <c r="X105" s="14" t="n">
        <f aca="false">$B$4-90*($B$5+$B$6)/30-IF($B$11&lt;=90,$B$12,0)+L105+M105+N105+O105+P105+Q105</f>
        <v>10951.6887434639</v>
      </c>
      <c r="AA105" s="14" t="n">
        <f aca="false">MIN(R105:X105)</f>
        <v>1937.13940345839</v>
      </c>
    </row>
    <row r="106" customFormat="false" ht="15" hidden="false" customHeight="false" outlineLevel="0" collapsed="false">
      <c r="K106" s="2" t="n">
        <v>101</v>
      </c>
      <c r="L106" s="14" t="n">
        <f aca="true">$B$16+NORMINV(RAND(),0,SQRT($B$13*($B$7+$B$8^2))*$B$9*(1-$B$10))</f>
        <v>3197.28142709365</v>
      </c>
      <c r="M106" s="14" t="n">
        <f aca="true">$B$16+NORMINV(RAND(),0,SQRT($B$13*($B$7+$B$8^2))*$B$9*(1-$B$10))</f>
        <v>4371.11659245552</v>
      </c>
      <c r="N106" s="14" t="n">
        <f aca="true">$B$16+NORMINV(RAND(),0,SQRT($B$13*($B$7+$B$8^2))*$B$9*(1-$B$10))</f>
        <v>3718.06966845266</v>
      </c>
      <c r="O106" s="14" t="n">
        <f aca="true">$B$16+NORMINV(RAND(),0,SQRT($B$13*($B$7+$B$8^2))*$B$9*(1-$B$10))</f>
        <v>3949.64410957574</v>
      </c>
      <c r="P106" s="14" t="n">
        <f aca="true">$B$16+NORMINV(RAND(),0,SQRT($B$13*($B$7+$B$8^2))*$B$9*(1-$B$10))</f>
        <v>3945.89777701568</v>
      </c>
      <c r="Q106" s="14" t="n">
        <f aca="true">$B$16+NORMINV(RAND(),0,SQRT($B$13*($B$7+$B$8^2))*$B$9*(1-$B$10))</f>
        <v>4441.97072460129</v>
      </c>
      <c r="R106" s="14" t="n">
        <f aca="false">$B$4-13*($B$5+$B$6)/30-IF($B$11&lt;=13,$B$12,0)+0</f>
        <v>8876.66666666667</v>
      </c>
      <c r="S106" s="14" t="n">
        <f aca="false">$B$4-27*($B$5+$B$6)/30-IF($B$11&lt;=27,$B$12,0)+L106</f>
        <v>9787.28142709365</v>
      </c>
      <c r="T106" s="14" t="n">
        <f aca="false">$B$4-41*($B$5+$B$6)/30-IF($B$11&lt;=41,$B$12,0)+L106+M106</f>
        <v>686.931352882504</v>
      </c>
      <c r="U106" s="14" t="n">
        <f aca="false">$B$4-55*($B$5+$B$6)/30-IF($B$11&lt;=55,$B$12,0)+L106+M106+N106</f>
        <v>2118.33435466849</v>
      </c>
      <c r="V106" s="14" t="n">
        <f aca="false">$B$4-69*($B$5+$B$6)/30-IF($B$11&lt;=69,$B$12,0)+L106+M106+N106+O106</f>
        <v>3781.31179757757</v>
      </c>
      <c r="W106" s="14" t="n">
        <f aca="false">$B$4-83*($B$5+$B$6)/30-IF($B$11&lt;=83,$B$12,0)+L106+M106+N106+O106+P106</f>
        <v>5440.54290792658</v>
      </c>
      <c r="X106" s="14" t="n">
        <f aca="false">$B$4-90*($B$5+$B$6)/30-IF($B$11&lt;=90,$B$12,0)+L106+M106+N106+O106+P106+Q106</f>
        <v>8739.18029919453</v>
      </c>
      <c r="AA106" s="14" t="n">
        <f aca="false">MIN(R106:X106)</f>
        <v>686.931352882504</v>
      </c>
    </row>
    <row r="107" customFormat="false" ht="15" hidden="false" customHeight="false" outlineLevel="0" collapsed="false">
      <c r="K107" s="2" t="n">
        <v>102</v>
      </c>
      <c r="L107" s="14" t="n">
        <f aca="true">$B$16+NORMINV(RAND(),0,SQRT($B$13*($B$7+$B$8^2))*$B$9*(1-$B$10))</f>
        <v>3965.44752812995</v>
      </c>
      <c r="M107" s="14" t="n">
        <f aca="true">$B$16+NORMINV(RAND(),0,SQRT($B$13*($B$7+$B$8^2))*$B$9*(1-$B$10))</f>
        <v>3938.16646460825</v>
      </c>
      <c r="N107" s="14" t="n">
        <f aca="true">$B$16+NORMINV(RAND(),0,SQRT($B$13*($B$7+$B$8^2))*$B$9*(1-$B$10))</f>
        <v>4405.04409193367</v>
      </c>
      <c r="O107" s="14" t="n">
        <f aca="true">$B$16+NORMINV(RAND(),0,SQRT($B$13*($B$7+$B$8^2))*$B$9*(1-$B$10))</f>
        <v>4280.26212720525</v>
      </c>
      <c r="P107" s="14" t="n">
        <f aca="true">$B$16+NORMINV(RAND(),0,SQRT($B$13*($B$7+$B$8^2))*$B$9*(1-$B$10))</f>
        <v>4507.34028852557</v>
      </c>
      <c r="Q107" s="14" t="n">
        <f aca="true">$B$16+NORMINV(RAND(),0,SQRT($B$13*($B$7+$B$8^2))*$B$9*(1-$B$10))</f>
        <v>3777.88977311772</v>
      </c>
      <c r="R107" s="14" t="n">
        <f aca="false">$B$4-13*($B$5+$B$6)/30-IF($B$11&lt;=13,$B$12,0)+0</f>
        <v>8876.66666666667</v>
      </c>
      <c r="S107" s="14" t="n">
        <f aca="false">$B$4-27*($B$5+$B$6)/30-IF($B$11&lt;=27,$B$12,0)+L107</f>
        <v>10555.44752813</v>
      </c>
      <c r="T107" s="14" t="n">
        <f aca="false">$B$4-41*($B$5+$B$6)/30-IF($B$11&lt;=41,$B$12,0)+L107+M107</f>
        <v>1022.14732607154</v>
      </c>
      <c r="U107" s="14" t="n">
        <f aca="false">$B$4-55*($B$5+$B$6)/30-IF($B$11&lt;=55,$B$12,0)+L107+M107+N107</f>
        <v>3140.52475133854</v>
      </c>
      <c r="V107" s="14" t="n">
        <f aca="false">$B$4-69*($B$5+$B$6)/30-IF($B$11&lt;=69,$B$12,0)+L107+M107+N107+O107</f>
        <v>5134.12021187712</v>
      </c>
      <c r="W107" s="14" t="n">
        <f aca="false">$B$4-83*($B$5+$B$6)/30-IF($B$11&lt;=83,$B$12,0)+L107+M107+N107+O107+P107</f>
        <v>7354.79383373603</v>
      </c>
      <c r="X107" s="14" t="n">
        <f aca="false">$B$4-90*($B$5+$B$6)/30-IF($B$11&lt;=90,$B$12,0)+L107+M107+N107+O107+P107+Q107</f>
        <v>9989.35027352041</v>
      </c>
      <c r="AA107" s="14" t="n">
        <f aca="false">MIN(R107:X107)</f>
        <v>1022.14732607154</v>
      </c>
    </row>
    <row r="108" customFormat="false" ht="15" hidden="false" customHeight="false" outlineLevel="0" collapsed="false">
      <c r="K108" s="2" t="n">
        <v>103</v>
      </c>
      <c r="L108" s="14" t="n">
        <f aca="true">$B$16+NORMINV(RAND(),0,SQRT($B$13*($B$7+$B$8^2))*$B$9*(1-$B$10))</f>
        <v>4052.11823942894</v>
      </c>
      <c r="M108" s="14" t="n">
        <f aca="true">$B$16+NORMINV(RAND(),0,SQRT($B$13*($B$7+$B$8^2))*$B$9*(1-$B$10))</f>
        <v>4177.1339526481</v>
      </c>
      <c r="N108" s="14" t="n">
        <f aca="true">$B$16+NORMINV(RAND(),0,SQRT($B$13*($B$7+$B$8^2))*$B$9*(1-$B$10))</f>
        <v>3923.09355957521</v>
      </c>
      <c r="O108" s="14" t="n">
        <f aca="true">$B$16+NORMINV(RAND(),0,SQRT($B$13*($B$7+$B$8^2))*$B$9*(1-$B$10))</f>
        <v>4026.26897662031</v>
      </c>
      <c r="P108" s="14" t="n">
        <f aca="true">$B$16+NORMINV(RAND(),0,SQRT($B$13*($B$7+$B$8^2))*$B$9*(1-$B$10))</f>
        <v>3944.15381946343</v>
      </c>
      <c r="Q108" s="14" t="n">
        <f aca="true">$B$16+NORMINV(RAND(),0,SQRT($B$13*($B$7+$B$8^2))*$B$9*(1-$B$10))</f>
        <v>4210.8499022799</v>
      </c>
      <c r="R108" s="14" t="n">
        <f aca="false">$B$4-13*($B$5+$B$6)/30-IF($B$11&lt;=13,$B$12,0)+0</f>
        <v>8876.66666666667</v>
      </c>
      <c r="S108" s="14" t="n">
        <f aca="false">$B$4-27*($B$5+$B$6)/30-IF($B$11&lt;=27,$B$12,0)+L108</f>
        <v>10642.1182394289</v>
      </c>
      <c r="T108" s="14" t="n">
        <f aca="false">$B$4-41*($B$5+$B$6)/30-IF($B$11&lt;=41,$B$12,0)+L108+M108</f>
        <v>1347.78552541037</v>
      </c>
      <c r="U108" s="14" t="n">
        <f aca="false">$B$4-55*($B$5+$B$6)/30-IF($B$11&lt;=55,$B$12,0)+L108+M108+N108</f>
        <v>2984.21241831892</v>
      </c>
      <c r="V108" s="14" t="n">
        <f aca="false">$B$4-69*($B$5+$B$6)/30-IF($B$11&lt;=69,$B$12,0)+L108+M108+N108+O108</f>
        <v>4723.81472827256</v>
      </c>
      <c r="W108" s="14" t="n">
        <f aca="false">$B$4-83*($B$5+$B$6)/30-IF($B$11&lt;=83,$B$12,0)+L108+M108+N108+O108+P108</f>
        <v>6381.30188106933</v>
      </c>
      <c r="X108" s="14" t="n">
        <f aca="false">$B$4-90*($B$5+$B$6)/30-IF($B$11&lt;=90,$B$12,0)+L108+M108+N108+O108+P108+Q108</f>
        <v>9448.81845001589</v>
      </c>
      <c r="AA108" s="14" t="n">
        <f aca="false">MIN(R108:X108)</f>
        <v>1347.78552541037</v>
      </c>
    </row>
    <row r="109" customFormat="false" ht="15" hidden="false" customHeight="false" outlineLevel="0" collapsed="false">
      <c r="K109" s="2" t="n">
        <v>104</v>
      </c>
      <c r="L109" s="14" t="n">
        <f aca="true">$B$16+NORMINV(RAND(),0,SQRT($B$13*($B$7+$B$8^2))*$B$9*(1-$B$10))</f>
        <v>3769.53997425915</v>
      </c>
      <c r="M109" s="14" t="n">
        <f aca="true">$B$16+NORMINV(RAND(),0,SQRT($B$13*($B$7+$B$8^2))*$B$9*(1-$B$10))</f>
        <v>4598.24072137689</v>
      </c>
      <c r="N109" s="14" t="n">
        <f aca="true">$B$16+NORMINV(RAND(),0,SQRT($B$13*($B$7+$B$8^2))*$B$9*(1-$B$10))</f>
        <v>3925.95791328997</v>
      </c>
      <c r="O109" s="14" t="n">
        <f aca="true">$B$16+NORMINV(RAND(),0,SQRT($B$13*($B$7+$B$8^2))*$B$9*(1-$B$10))</f>
        <v>4009.70707544537</v>
      </c>
      <c r="P109" s="14" t="n">
        <f aca="true">$B$16+NORMINV(RAND(),0,SQRT($B$13*($B$7+$B$8^2))*$B$9*(1-$B$10))</f>
        <v>3995.15231090915</v>
      </c>
      <c r="Q109" s="14" t="n">
        <f aca="true">$B$16+NORMINV(RAND(),0,SQRT($B$13*($B$7+$B$8^2))*$B$9*(1-$B$10))</f>
        <v>3893.95013758936</v>
      </c>
      <c r="R109" s="14" t="n">
        <f aca="false">$B$4-13*($B$5+$B$6)/30-IF($B$11&lt;=13,$B$12,0)+0</f>
        <v>8876.66666666667</v>
      </c>
      <c r="S109" s="14" t="n">
        <f aca="false">$B$4-27*($B$5+$B$6)/30-IF($B$11&lt;=27,$B$12,0)+L109</f>
        <v>10359.5399742591</v>
      </c>
      <c r="T109" s="14" t="n">
        <f aca="false">$B$4-41*($B$5+$B$6)/30-IF($B$11&lt;=41,$B$12,0)+L109+M109</f>
        <v>1486.31402896937</v>
      </c>
      <c r="U109" s="14" t="n">
        <f aca="false">$B$4-55*($B$5+$B$6)/30-IF($B$11&lt;=55,$B$12,0)+L109+M109+N109</f>
        <v>3125.60527559267</v>
      </c>
      <c r="V109" s="14" t="n">
        <f aca="false">$B$4-69*($B$5+$B$6)/30-IF($B$11&lt;=69,$B$12,0)+L109+M109+N109+O109</f>
        <v>4848.64568437137</v>
      </c>
      <c r="W109" s="14" t="n">
        <f aca="false">$B$4-83*($B$5+$B$6)/30-IF($B$11&lt;=83,$B$12,0)+L109+M109+N109+O109+P109</f>
        <v>6557.13132861385</v>
      </c>
      <c r="X109" s="14" t="n">
        <f aca="false">$B$4-90*($B$5+$B$6)/30-IF($B$11&lt;=90,$B$12,0)+L109+M109+N109+O109+P109+Q109</f>
        <v>9307.74813286988</v>
      </c>
      <c r="AA109" s="14" t="n">
        <f aca="false">MIN(R109:X109)</f>
        <v>1486.31402896937</v>
      </c>
    </row>
    <row r="110" customFormat="false" ht="15" hidden="false" customHeight="false" outlineLevel="0" collapsed="false">
      <c r="K110" s="2" t="n">
        <v>105</v>
      </c>
      <c r="L110" s="14" t="n">
        <f aca="true">$B$16+NORMINV(RAND(),0,SQRT($B$13*($B$7+$B$8^2))*$B$9*(1-$B$10))</f>
        <v>3649.81985212469</v>
      </c>
      <c r="M110" s="14" t="n">
        <f aca="true">$B$16+NORMINV(RAND(),0,SQRT($B$13*($B$7+$B$8^2))*$B$9*(1-$B$10))</f>
        <v>3944.48120742009</v>
      </c>
      <c r="N110" s="14" t="n">
        <f aca="true">$B$16+NORMINV(RAND(),0,SQRT($B$13*($B$7+$B$8^2))*$B$9*(1-$B$10))</f>
        <v>4136.23057409407</v>
      </c>
      <c r="O110" s="14" t="n">
        <f aca="true">$B$16+NORMINV(RAND(),0,SQRT($B$13*($B$7+$B$8^2))*$B$9*(1-$B$10))</f>
        <v>4099.08809989376</v>
      </c>
      <c r="P110" s="14" t="n">
        <f aca="true">$B$16+NORMINV(RAND(),0,SQRT($B$13*($B$7+$B$8^2))*$B$9*(1-$B$10))</f>
        <v>4098.64974015263</v>
      </c>
      <c r="Q110" s="14" t="n">
        <f aca="true">$B$16+NORMINV(RAND(),0,SQRT($B$13*($B$7+$B$8^2))*$B$9*(1-$B$10))</f>
        <v>4579.6822956097</v>
      </c>
      <c r="R110" s="14" t="n">
        <f aca="false">$B$4-13*($B$5+$B$6)/30-IF($B$11&lt;=13,$B$12,0)+0</f>
        <v>8876.66666666667</v>
      </c>
      <c r="S110" s="14" t="n">
        <f aca="false">$B$4-27*($B$5+$B$6)/30-IF($B$11&lt;=27,$B$12,0)+L110</f>
        <v>10239.8198521247</v>
      </c>
      <c r="T110" s="14" t="n">
        <f aca="false">$B$4-41*($B$5+$B$6)/30-IF($B$11&lt;=41,$B$12,0)+L110+M110</f>
        <v>712.834392878112</v>
      </c>
      <c r="U110" s="14" t="n">
        <f aca="false">$B$4-55*($B$5+$B$6)/30-IF($B$11&lt;=55,$B$12,0)+L110+M110+N110</f>
        <v>2562.39830030551</v>
      </c>
      <c r="V110" s="14" t="n">
        <f aca="false">$B$4-69*($B$5+$B$6)/30-IF($B$11&lt;=69,$B$12,0)+L110+M110+N110+O110</f>
        <v>4374.8197335326</v>
      </c>
      <c r="W110" s="14" t="n">
        <f aca="false">$B$4-83*($B$5+$B$6)/30-IF($B$11&lt;=83,$B$12,0)+L110+M110+N110+O110+P110</f>
        <v>6186.80280701856</v>
      </c>
      <c r="X110" s="14" t="n">
        <f aca="false">$B$4-90*($B$5+$B$6)/30-IF($B$11&lt;=90,$B$12,0)+L110+M110+N110+O110+P110+Q110</f>
        <v>9623.15176929492</v>
      </c>
      <c r="AA110" s="14" t="n">
        <f aca="false">MIN(R110:X110)</f>
        <v>712.834392878112</v>
      </c>
    </row>
    <row r="111" customFormat="false" ht="15" hidden="false" customHeight="false" outlineLevel="0" collapsed="false">
      <c r="K111" s="2" t="n">
        <v>106</v>
      </c>
      <c r="L111" s="14" t="n">
        <f aca="true">$B$16+NORMINV(RAND(),0,SQRT($B$13*($B$7+$B$8^2))*$B$9*(1-$B$10))</f>
        <v>4141.81338282088</v>
      </c>
      <c r="M111" s="14" t="n">
        <f aca="true">$B$16+NORMINV(RAND(),0,SQRT($B$13*($B$7+$B$8^2))*$B$9*(1-$B$10))</f>
        <v>3724.50945319553</v>
      </c>
      <c r="N111" s="14" t="n">
        <f aca="true">$B$16+NORMINV(RAND(),0,SQRT($B$13*($B$7+$B$8^2))*$B$9*(1-$B$10))</f>
        <v>4294.34739807364</v>
      </c>
      <c r="O111" s="14" t="n">
        <f aca="true">$B$16+NORMINV(RAND(),0,SQRT($B$13*($B$7+$B$8^2))*$B$9*(1-$B$10))</f>
        <v>4137.64184531742</v>
      </c>
      <c r="P111" s="14" t="n">
        <f aca="true">$B$16+NORMINV(RAND(),0,SQRT($B$13*($B$7+$B$8^2))*$B$9*(1-$B$10))</f>
        <v>4271.770103377</v>
      </c>
      <c r="Q111" s="14" t="n">
        <f aca="true">$B$16+NORMINV(RAND(),0,SQRT($B$13*($B$7+$B$8^2))*$B$9*(1-$B$10))</f>
        <v>4228.25575124837</v>
      </c>
      <c r="R111" s="14" t="n">
        <f aca="false">$B$4-13*($B$5+$B$6)/30-IF($B$11&lt;=13,$B$12,0)+0</f>
        <v>8876.66666666667</v>
      </c>
      <c r="S111" s="14" t="n">
        <f aca="false">$B$4-27*($B$5+$B$6)/30-IF($B$11&lt;=27,$B$12,0)+L111</f>
        <v>10731.8133828209</v>
      </c>
      <c r="T111" s="14" t="n">
        <f aca="false">$B$4-41*($B$5+$B$6)/30-IF($B$11&lt;=41,$B$12,0)+L111+M111</f>
        <v>984.85616934974</v>
      </c>
      <c r="U111" s="14" t="n">
        <f aca="false">$B$4-55*($B$5+$B$6)/30-IF($B$11&lt;=55,$B$12,0)+L111+M111+N111</f>
        <v>2992.53690075672</v>
      </c>
      <c r="V111" s="14" t="n">
        <f aca="false">$B$4-69*($B$5+$B$6)/30-IF($B$11&lt;=69,$B$12,0)+L111+M111+N111+O111</f>
        <v>4843.51207940747</v>
      </c>
      <c r="W111" s="14" t="n">
        <f aca="false">$B$4-83*($B$5+$B$6)/30-IF($B$11&lt;=83,$B$12,0)+L111+M111+N111+O111+P111</f>
        <v>6828.6155161178</v>
      </c>
      <c r="X111" s="14" t="n">
        <f aca="false">$B$4-90*($B$5+$B$6)/30-IF($B$11&lt;=90,$B$12,0)+L111+M111+N111+O111+P111+Q111</f>
        <v>9913.53793403284</v>
      </c>
      <c r="AA111" s="14" t="n">
        <f aca="false">MIN(R111:X111)</f>
        <v>984.85616934974</v>
      </c>
    </row>
    <row r="112" customFormat="false" ht="15" hidden="false" customHeight="false" outlineLevel="0" collapsed="false">
      <c r="K112" s="2" t="n">
        <v>107</v>
      </c>
      <c r="L112" s="14" t="n">
        <f aca="true">$B$16+NORMINV(RAND(),0,SQRT($B$13*($B$7+$B$8^2))*$B$9*(1-$B$10))</f>
        <v>4325.11599988349</v>
      </c>
      <c r="M112" s="14" t="n">
        <f aca="true">$B$16+NORMINV(RAND(),0,SQRT($B$13*($B$7+$B$8^2))*$B$9*(1-$B$10))</f>
        <v>4084.57116795126</v>
      </c>
      <c r="N112" s="14" t="n">
        <f aca="true">$B$16+NORMINV(RAND(),0,SQRT($B$13*($B$7+$B$8^2))*$B$9*(1-$B$10))</f>
        <v>3622.42647270861</v>
      </c>
      <c r="O112" s="14" t="n">
        <f aca="true">$B$16+NORMINV(RAND(),0,SQRT($B$13*($B$7+$B$8^2))*$B$9*(1-$B$10))</f>
        <v>3311.44013672639</v>
      </c>
      <c r="P112" s="14" t="n">
        <f aca="true">$B$16+NORMINV(RAND(),0,SQRT($B$13*($B$7+$B$8^2))*$B$9*(1-$B$10))</f>
        <v>3986.24896793195</v>
      </c>
      <c r="Q112" s="14" t="n">
        <f aca="true">$B$16+NORMINV(RAND(),0,SQRT($B$13*($B$7+$B$8^2))*$B$9*(1-$B$10))</f>
        <v>3579.62001593138</v>
      </c>
      <c r="R112" s="14" t="n">
        <f aca="false">$B$4-13*($B$5+$B$6)/30-IF($B$11&lt;=13,$B$12,0)+0</f>
        <v>8876.66666666667</v>
      </c>
      <c r="S112" s="14" t="n">
        <f aca="false">$B$4-27*($B$5+$B$6)/30-IF($B$11&lt;=27,$B$12,0)+L112</f>
        <v>10915.1159998835</v>
      </c>
      <c r="T112" s="14" t="n">
        <f aca="false">$B$4-41*($B$5+$B$6)/30-IF($B$11&lt;=41,$B$12,0)+L112+M112</f>
        <v>1528.22050116809</v>
      </c>
      <c r="U112" s="14" t="n">
        <f aca="false">$B$4-55*($B$5+$B$6)/30-IF($B$11&lt;=55,$B$12,0)+L112+M112+N112</f>
        <v>2863.98030721003</v>
      </c>
      <c r="V112" s="14" t="n">
        <f aca="false">$B$4-69*($B$5+$B$6)/30-IF($B$11&lt;=69,$B$12,0)+L112+M112+N112+O112</f>
        <v>3888.75377726975</v>
      </c>
      <c r="W112" s="14" t="n">
        <f aca="false">$B$4-83*($B$5+$B$6)/30-IF($B$11&lt;=83,$B$12,0)+L112+M112+N112+O112+P112</f>
        <v>5588.33607853503</v>
      </c>
      <c r="X112" s="14" t="n">
        <f aca="false">$B$4-90*($B$5+$B$6)/30-IF($B$11&lt;=90,$B$12,0)+L112+M112+N112+O112+P112+Q112</f>
        <v>8024.62276113308</v>
      </c>
      <c r="AA112" s="14" t="n">
        <f aca="false">MIN(R112:X112)</f>
        <v>1528.22050116809</v>
      </c>
    </row>
    <row r="113" customFormat="false" ht="15" hidden="false" customHeight="false" outlineLevel="0" collapsed="false">
      <c r="K113" s="2" t="n">
        <v>108</v>
      </c>
      <c r="L113" s="14" t="n">
        <f aca="true">$B$16+NORMINV(RAND(),0,SQRT($B$13*($B$7+$B$8^2))*$B$9*(1-$B$10))</f>
        <v>4057.5823427799</v>
      </c>
      <c r="M113" s="14" t="n">
        <f aca="true">$B$16+NORMINV(RAND(),0,SQRT($B$13*($B$7+$B$8^2))*$B$9*(1-$B$10))</f>
        <v>4332.71669739919</v>
      </c>
      <c r="N113" s="14" t="n">
        <f aca="true">$B$16+NORMINV(RAND(),0,SQRT($B$13*($B$7+$B$8^2))*$B$9*(1-$B$10))</f>
        <v>3805.75434238642</v>
      </c>
      <c r="O113" s="14" t="n">
        <f aca="true">$B$16+NORMINV(RAND(),0,SQRT($B$13*($B$7+$B$8^2))*$B$9*(1-$B$10))</f>
        <v>4026.26011104065</v>
      </c>
      <c r="P113" s="14" t="n">
        <f aca="true">$B$16+NORMINV(RAND(),0,SQRT($B$13*($B$7+$B$8^2))*$B$9*(1-$B$10))</f>
        <v>4875.64686330992</v>
      </c>
      <c r="Q113" s="14" t="n">
        <f aca="true">$B$16+NORMINV(RAND(),0,SQRT($B$13*($B$7+$B$8^2))*$B$9*(1-$B$10))</f>
        <v>4229.35039973925</v>
      </c>
      <c r="R113" s="14" t="n">
        <f aca="false">$B$4-13*($B$5+$B$6)/30-IF($B$11&lt;=13,$B$12,0)+0</f>
        <v>8876.66666666667</v>
      </c>
      <c r="S113" s="14" t="n">
        <f aca="false">$B$4-27*($B$5+$B$6)/30-IF($B$11&lt;=27,$B$12,0)+L113</f>
        <v>10647.5823427799</v>
      </c>
      <c r="T113" s="14" t="n">
        <f aca="false">$B$4-41*($B$5+$B$6)/30-IF($B$11&lt;=41,$B$12,0)+L113+M113</f>
        <v>1508.83237351242</v>
      </c>
      <c r="U113" s="14" t="n">
        <f aca="false">$B$4-55*($B$5+$B$6)/30-IF($B$11&lt;=55,$B$12,0)+L113+M113+N113</f>
        <v>3027.92004923218</v>
      </c>
      <c r="V113" s="14" t="n">
        <f aca="false">$B$4-69*($B$5+$B$6)/30-IF($B$11&lt;=69,$B$12,0)+L113+M113+N113+O113</f>
        <v>4767.51349360616</v>
      </c>
      <c r="W113" s="14" t="n">
        <f aca="false">$B$4-83*($B$5+$B$6)/30-IF($B$11&lt;=83,$B$12,0)+L113+M113+N113+O113+P113</f>
        <v>7356.49369024941</v>
      </c>
      <c r="X113" s="14" t="n">
        <f aca="false">$B$4-90*($B$5+$B$6)/30-IF($B$11&lt;=90,$B$12,0)+L113+M113+N113+O113+P113+Q113</f>
        <v>10442.5107566553</v>
      </c>
      <c r="AA113" s="14" t="n">
        <f aca="false">MIN(R113:X113)</f>
        <v>1508.83237351242</v>
      </c>
    </row>
    <row r="114" customFormat="false" ht="15" hidden="false" customHeight="false" outlineLevel="0" collapsed="false">
      <c r="K114" s="2" t="n">
        <v>109</v>
      </c>
      <c r="L114" s="14" t="n">
        <f aca="true">$B$16+NORMINV(RAND(),0,SQRT($B$13*($B$7+$B$8^2))*$B$9*(1-$B$10))</f>
        <v>3518.06703440411</v>
      </c>
      <c r="M114" s="14" t="n">
        <f aca="true">$B$16+NORMINV(RAND(),0,SQRT($B$13*($B$7+$B$8^2))*$B$9*(1-$B$10))</f>
        <v>4441.46172732221</v>
      </c>
      <c r="N114" s="14" t="n">
        <f aca="true">$B$16+NORMINV(RAND(),0,SQRT($B$13*($B$7+$B$8^2))*$B$9*(1-$B$10))</f>
        <v>3911.19653931399</v>
      </c>
      <c r="O114" s="14" t="n">
        <f aca="true">$B$16+NORMINV(RAND(),0,SQRT($B$13*($B$7+$B$8^2))*$B$9*(1-$B$10))</f>
        <v>4293.94724262292</v>
      </c>
      <c r="P114" s="14" t="n">
        <f aca="true">$B$16+NORMINV(RAND(),0,SQRT($B$13*($B$7+$B$8^2))*$B$9*(1-$B$10))</f>
        <v>4474.87447749792</v>
      </c>
      <c r="Q114" s="14" t="n">
        <f aca="true">$B$16+NORMINV(RAND(),0,SQRT($B$13*($B$7+$B$8^2))*$B$9*(1-$B$10))</f>
        <v>4652.9530262965</v>
      </c>
      <c r="R114" s="14" t="n">
        <f aca="false">$B$4-13*($B$5+$B$6)/30-IF($B$11&lt;=13,$B$12,0)+0</f>
        <v>8876.66666666667</v>
      </c>
      <c r="S114" s="14" t="n">
        <f aca="false">$B$4-27*($B$5+$B$6)/30-IF($B$11&lt;=27,$B$12,0)+L114</f>
        <v>10108.0670344041</v>
      </c>
      <c r="T114" s="14" t="n">
        <f aca="false">$B$4-41*($B$5+$B$6)/30-IF($B$11&lt;=41,$B$12,0)+L114+M114</f>
        <v>1078.06209505964</v>
      </c>
      <c r="U114" s="14" t="n">
        <f aca="false">$B$4-55*($B$5+$B$6)/30-IF($B$11&lt;=55,$B$12,0)+L114+M114+N114</f>
        <v>2702.59196770697</v>
      </c>
      <c r="V114" s="14" t="n">
        <f aca="false">$B$4-69*($B$5+$B$6)/30-IF($B$11&lt;=69,$B$12,0)+L114+M114+N114+O114</f>
        <v>4709.87254366322</v>
      </c>
      <c r="W114" s="14" t="n">
        <f aca="false">$B$4-83*($B$5+$B$6)/30-IF($B$11&lt;=83,$B$12,0)+L114+M114+N114+O114+P114</f>
        <v>6898.08035449447</v>
      </c>
      <c r="X114" s="14" t="n">
        <f aca="false">$B$4-90*($B$5+$B$6)/30-IF($B$11&lt;=90,$B$12,0)+L114+M114+N114+O114+P114+Q114</f>
        <v>10407.7000474576</v>
      </c>
      <c r="AA114" s="14" t="n">
        <f aca="false">MIN(R114:X114)</f>
        <v>1078.06209505964</v>
      </c>
    </row>
    <row r="115" customFormat="false" ht="15" hidden="false" customHeight="false" outlineLevel="0" collapsed="false">
      <c r="K115" s="2" t="n">
        <v>110</v>
      </c>
      <c r="L115" s="14" t="n">
        <f aca="true">$B$16+NORMINV(RAND(),0,SQRT($B$13*($B$7+$B$8^2))*$B$9*(1-$B$10))</f>
        <v>4198.71738438964</v>
      </c>
      <c r="M115" s="14" t="n">
        <f aca="true">$B$16+NORMINV(RAND(),0,SQRT($B$13*($B$7+$B$8^2))*$B$9*(1-$B$10))</f>
        <v>4211.42019063445</v>
      </c>
      <c r="N115" s="14" t="n">
        <f aca="true">$B$16+NORMINV(RAND(),0,SQRT($B$13*($B$7+$B$8^2))*$B$9*(1-$B$10))</f>
        <v>3974.82916781429</v>
      </c>
      <c r="O115" s="14" t="n">
        <f aca="true">$B$16+NORMINV(RAND(),0,SQRT($B$13*($B$7+$B$8^2))*$B$9*(1-$B$10))</f>
        <v>3896.98119894911</v>
      </c>
      <c r="P115" s="14" t="n">
        <f aca="true">$B$16+NORMINV(RAND(),0,SQRT($B$13*($B$7+$B$8^2))*$B$9*(1-$B$10))</f>
        <v>4019.46938454718</v>
      </c>
      <c r="Q115" s="14" t="n">
        <f aca="true">$B$16+NORMINV(RAND(),0,SQRT($B$13*($B$7+$B$8^2))*$B$9*(1-$B$10))</f>
        <v>3632.15549862437</v>
      </c>
      <c r="R115" s="14" t="n">
        <f aca="false">$B$4-13*($B$5+$B$6)/30-IF($B$11&lt;=13,$B$12,0)+0</f>
        <v>8876.66666666667</v>
      </c>
      <c r="S115" s="14" t="n">
        <f aca="false">$B$4-27*($B$5+$B$6)/30-IF($B$11&lt;=27,$B$12,0)+L115</f>
        <v>10788.7173843896</v>
      </c>
      <c r="T115" s="14" t="n">
        <f aca="false">$B$4-41*($B$5+$B$6)/30-IF($B$11&lt;=41,$B$12,0)+L115+M115</f>
        <v>1528.67090835742</v>
      </c>
      <c r="U115" s="14" t="n">
        <f aca="false">$B$4-55*($B$5+$B$6)/30-IF($B$11&lt;=55,$B$12,0)+L115+M115+N115</f>
        <v>3216.83340950504</v>
      </c>
      <c r="V115" s="14" t="n">
        <f aca="false">$B$4-69*($B$5+$B$6)/30-IF($B$11&lt;=69,$B$12,0)+L115+M115+N115+O115</f>
        <v>4827.14794178749</v>
      </c>
      <c r="W115" s="14" t="n">
        <f aca="false">$B$4-83*($B$5+$B$6)/30-IF($B$11&lt;=83,$B$12,0)+L115+M115+N115+O115+P115</f>
        <v>6559.950659668</v>
      </c>
      <c r="X115" s="14" t="n">
        <f aca="false">$B$4-90*($B$5+$B$6)/30-IF($B$11&lt;=90,$B$12,0)+L115+M115+N115+O115+P115+Q115</f>
        <v>9048.77282495903</v>
      </c>
      <c r="AA115" s="14" t="n">
        <f aca="false">MIN(R115:X115)</f>
        <v>1528.67090835742</v>
      </c>
    </row>
    <row r="116" customFormat="false" ht="15" hidden="false" customHeight="false" outlineLevel="0" collapsed="false">
      <c r="K116" s="2" t="n">
        <v>111</v>
      </c>
      <c r="L116" s="14" t="n">
        <f aca="true">$B$16+NORMINV(RAND(),0,SQRT($B$13*($B$7+$B$8^2))*$B$9*(1-$B$10))</f>
        <v>4449.22284366624</v>
      </c>
      <c r="M116" s="14" t="n">
        <f aca="true">$B$16+NORMINV(RAND(),0,SQRT($B$13*($B$7+$B$8^2))*$B$9*(1-$B$10))</f>
        <v>4545.16080456669</v>
      </c>
      <c r="N116" s="14" t="n">
        <f aca="true">$B$16+NORMINV(RAND(),0,SQRT($B$13*($B$7+$B$8^2))*$B$9*(1-$B$10))</f>
        <v>3818.27801122323</v>
      </c>
      <c r="O116" s="14" t="n">
        <f aca="true">$B$16+NORMINV(RAND(),0,SQRT($B$13*($B$7+$B$8^2))*$B$9*(1-$B$10))</f>
        <v>3983.82168195782</v>
      </c>
      <c r="P116" s="14" t="n">
        <f aca="true">$B$16+NORMINV(RAND(),0,SQRT($B$13*($B$7+$B$8^2))*$B$9*(1-$B$10))</f>
        <v>4525.06426797329</v>
      </c>
      <c r="Q116" s="14" t="n">
        <f aca="true">$B$16+NORMINV(RAND(),0,SQRT($B$13*($B$7+$B$8^2))*$B$9*(1-$B$10))</f>
        <v>3698.26214256072</v>
      </c>
      <c r="R116" s="14" t="n">
        <f aca="false">$B$4-13*($B$5+$B$6)/30-IF($B$11&lt;=13,$B$12,0)+0</f>
        <v>8876.66666666667</v>
      </c>
      <c r="S116" s="14" t="n">
        <f aca="false">$B$4-27*($B$5+$B$6)/30-IF($B$11&lt;=27,$B$12,0)+L116</f>
        <v>11039.2228436662</v>
      </c>
      <c r="T116" s="14" t="n">
        <f aca="false">$B$4-41*($B$5+$B$6)/30-IF($B$11&lt;=41,$B$12,0)+L116+M116</f>
        <v>2112.91698156626</v>
      </c>
      <c r="U116" s="14" t="n">
        <f aca="false">$B$4-55*($B$5+$B$6)/30-IF($B$11&lt;=55,$B$12,0)+L116+M116+N116</f>
        <v>3644.52832612282</v>
      </c>
      <c r="V116" s="14" t="n">
        <f aca="false">$B$4-69*($B$5+$B$6)/30-IF($B$11&lt;=69,$B$12,0)+L116+M116+N116+O116</f>
        <v>5341.68334141398</v>
      </c>
      <c r="W116" s="14" t="n">
        <f aca="false">$B$4-83*($B$5+$B$6)/30-IF($B$11&lt;=83,$B$12,0)+L116+M116+N116+O116+P116</f>
        <v>7580.0809427206</v>
      </c>
      <c r="X116" s="14" t="n">
        <f aca="false">$B$4-90*($B$5+$B$6)/30-IF($B$11&lt;=90,$B$12,0)+L116+M116+N116+O116+P116+Q116</f>
        <v>10135.009751948</v>
      </c>
      <c r="AA116" s="14" t="n">
        <f aca="false">MIN(R116:X116)</f>
        <v>2112.91698156626</v>
      </c>
    </row>
    <row r="117" customFormat="false" ht="15" hidden="false" customHeight="false" outlineLevel="0" collapsed="false">
      <c r="K117" s="2" t="n">
        <v>112</v>
      </c>
      <c r="L117" s="14" t="n">
        <f aca="true">$B$16+NORMINV(RAND(),0,SQRT($B$13*($B$7+$B$8^2))*$B$9*(1-$B$10))</f>
        <v>4323.00930543495</v>
      </c>
      <c r="M117" s="14" t="n">
        <f aca="true">$B$16+NORMINV(RAND(),0,SQRT($B$13*($B$7+$B$8^2))*$B$9*(1-$B$10))</f>
        <v>3867.56568826245</v>
      </c>
      <c r="N117" s="14" t="n">
        <f aca="true">$B$16+NORMINV(RAND(),0,SQRT($B$13*($B$7+$B$8^2))*$B$9*(1-$B$10))</f>
        <v>3758.12966657728</v>
      </c>
      <c r="O117" s="14" t="n">
        <f aca="true">$B$16+NORMINV(RAND(),0,SQRT($B$13*($B$7+$B$8^2))*$B$9*(1-$B$10))</f>
        <v>4163.45437222253</v>
      </c>
      <c r="P117" s="14" t="n">
        <f aca="true">$B$16+NORMINV(RAND(),0,SQRT($B$13*($B$7+$B$8^2))*$B$9*(1-$B$10))</f>
        <v>4478.65545322865</v>
      </c>
      <c r="Q117" s="14" t="n">
        <f aca="true">$B$16+NORMINV(RAND(),0,SQRT($B$13*($B$7+$B$8^2))*$B$9*(1-$B$10))</f>
        <v>3785.61329467751</v>
      </c>
      <c r="R117" s="14" t="n">
        <f aca="false">$B$4-13*($B$5+$B$6)/30-IF($B$11&lt;=13,$B$12,0)+0</f>
        <v>8876.66666666667</v>
      </c>
      <c r="S117" s="14" t="n">
        <f aca="false">$B$4-27*($B$5+$B$6)/30-IF($B$11&lt;=27,$B$12,0)+L117</f>
        <v>10913.0093054349</v>
      </c>
      <c r="T117" s="14" t="n">
        <f aca="false">$B$4-41*($B$5+$B$6)/30-IF($B$11&lt;=41,$B$12,0)+L117+M117</f>
        <v>1309.10832703073</v>
      </c>
      <c r="U117" s="14" t="n">
        <f aca="false">$B$4-55*($B$5+$B$6)/30-IF($B$11&lt;=55,$B$12,0)+L117+M117+N117</f>
        <v>2780.57132694134</v>
      </c>
      <c r="V117" s="14" t="n">
        <f aca="false">$B$4-69*($B$5+$B$6)/30-IF($B$11&lt;=69,$B$12,0)+L117+M117+N117+O117</f>
        <v>4657.3590324972</v>
      </c>
      <c r="W117" s="14" t="n">
        <f aca="false">$B$4-83*($B$5+$B$6)/30-IF($B$11&lt;=83,$B$12,0)+L117+M117+N117+O117+P117</f>
        <v>6849.34781905919</v>
      </c>
      <c r="X117" s="14" t="n">
        <f aca="false">$B$4-90*($B$5+$B$6)/30-IF($B$11&lt;=90,$B$12,0)+L117+M117+N117+O117+P117+Q117</f>
        <v>9491.62778040336</v>
      </c>
      <c r="AA117" s="14" t="n">
        <f aca="false">MIN(R117:X117)</f>
        <v>1309.10832703073</v>
      </c>
    </row>
    <row r="118" customFormat="false" ht="15" hidden="false" customHeight="false" outlineLevel="0" collapsed="false">
      <c r="K118" s="2" t="n">
        <v>113</v>
      </c>
      <c r="L118" s="14" t="n">
        <f aca="true">$B$16+NORMINV(RAND(),0,SQRT($B$13*($B$7+$B$8^2))*$B$9*(1-$B$10))</f>
        <v>4063.83460617794</v>
      </c>
      <c r="M118" s="14" t="n">
        <f aca="true">$B$16+NORMINV(RAND(),0,SQRT($B$13*($B$7+$B$8^2))*$B$9*(1-$B$10))</f>
        <v>4295.26257671729</v>
      </c>
      <c r="N118" s="14" t="n">
        <f aca="true">$B$16+NORMINV(RAND(),0,SQRT($B$13*($B$7+$B$8^2))*$B$9*(1-$B$10))</f>
        <v>4291.943814243</v>
      </c>
      <c r="O118" s="14" t="n">
        <f aca="true">$B$16+NORMINV(RAND(),0,SQRT($B$13*($B$7+$B$8^2))*$B$9*(1-$B$10))</f>
        <v>4522.76430011896</v>
      </c>
      <c r="P118" s="14" t="n">
        <f aca="true">$B$16+NORMINV(RAND(),0,SQRT($B$13*($B$7+$B$8^2))*$B$9*(1-$B$10))</f>
        <v>3802.98072403997</v>
      </c>
      <c r="Q118" s="14" t="n">
        <f aca="true">$B$16+NORMINV(RAND(),0,SQRT($B$13*($B$7+$B$8^2))*$B$9*(1-$B$10))</f>
        <v>3549.22480668122</v>
      </c>
      <c r="R118" s="14" t="n">
        <f aca="false">$B$4-13*($B$5+$B$6)/30-IF($B$11&lt;=13,$B$12,0)+0</f>
        <v>8876.66666666667</v>
      </c>
      <c r="S118" s="14" t="n">
        <f aca="false">$B$4-27*($B$5+$B$6)/30-IF($B$11&lt;=27,$B$12,0)+L118</f>
        <v>10653.8346061779</v>
      </c>
      <c r="T118" s="14" t="n">
        <f aca="false">$B$4-41*($B$5+$B$6)/30-IF($B$11&lt;=41,$B$12,0)+L118+M118</f>
        <v>1477.63051622857</v>
      </c>
      <c r="U118" s="14" t="n">
        <f aca="false">$B$4-55*($B$5+$B$6)/30-IF($B$11&lt;=55,$B$12,0)+L118+M118+N118</f>
        <v>3482.9076638049</v>
      </c>
      <c r="V118" s="14" t="n">
        <f aca="false">$B$4-69*($B$5+$B$6)/30-IF($B$11&lt;=69,$B$12,0)+L118+M118+N118+O118</f>
        <v>5719.0052972572</v>
      </c>
      <c r="W118" s="14" t="n">
        <f aca="false">$B$4-83*($B$5+$B$6)/30-IF($B$11&lt;=83,$B$12,0)+L118+M118+N118+O118+P118</f>
        <v>7235.3193546305</v>
      </c>
      <c r="X118" s="14" t="n">
        <f aca="false">$B$4-90*($B$5+$B$6)/30-IF($B$11&lt;=90,$B$12,0)+L118+M118+N118+O118+P118+Q118</f>
        <v>9641.21082797839</v>
      </c>
      <c r="AA118" s="14" t="n">
        <f aca="false">MIN(R118:X118)</f>
        <v>1477.63051622857</v>
      </c>
    </row>
    <row r="119" customFormat="false" ht="15" hidden="false" customHeight="false" outlineLevel="0" collapsed="false">
      <c r="K119" s="2" t="n">
        <v>114</v>
      </c>
      <c r="L119" s="14" t="n">
        <f aca="true">$B$16+NORMINV(RAND(),0,SQRT($B$13*($B$7+$B$8^2))*$B$9*(1-$B$10))</f>
        <v>3978.83444565874</v>
      </c>
      <c r="M119" s="14" t="n">
        <f aca="true">$B$16+NORMINV(RAND(),0,SQRT($B$13*($B$7+$B$8^2))*$B$9*(1-$B$10))</f>
        <v>3522.30169873834</v>
      </c>
      <c r="N119" s="14" t="n">
        <f aca="true">$B$16+NORMINV(RAND(),0,SQRT($B$13*($B$7+$B$8^2))*$B$9*(1-$B$10))</f>
        <v>4129.42688963922</v>
      </c>
      <c r="O119" s="14" t="n">
        <f aca="true">$B$16+NORMINV(RAND(),0,SQRT($B$13*($B$7+$B$8^2))*$B$9*(1-$B$10))</f>
        <v>3770.41341810879</v>
      </c>
      <c r="P119" s="14" t="n">
        <f aca="true">$B$16+NORMINV(RAND(),0,SQRT($B$13*($B$7+$B$8^2))*$B$9*(1-$B$10))</f>
        <v>3842.02026513752</v>
      </c>
      <c r="Q119" s="14" t="n">
        <f aca="true">$B$16+NORMINV(RAND(),0,SQRT($B$13*($B$7+$B$8^2))*$B$9*(1-$B$10))</f>
        <v>4132.36854076545</v>
      </c>
      <c r="R119" s="14" t="n">
        <f aca="false">$B$4-13*($B$5+$B$6)/30-IF($B$11&lt;=13,$B$12,0)+0</f>
        <v>8876.66666666667</v>
      </c>
      <c r="S119" s="14" t="n">
        <f aca="false">$B$4-27*($B$5+$B$6)/30-IF($B$11&lt;=27,$B$12,0)+L119</f>
        <v>10568.8344456587</v>
      </c>
      <c r="T119" s="14" t="n">
        <f aca="false">$B$4-41*($B$5+$B$6)/30-IF($B$11&lt;=41,$B$12,0)+L119+M119</f>
        <v>619.669477730416</v>
      </c>
      <c r="U119" s="14" t="n">
        <f aca="false">$B$4-55*($B$5+$B$6)/30-IF($B$11&lt;=55,$B$12,0)+L119+M119+N119</f>
        <v>2462.42970070297</v>
      </c>
      <c r="V119" s="14" t="n">
        <f aca="false">$B$4-69*($B$5+$B$6)/30-IF($B$11&lt;=69,$B$12,0)+L119+M119+N119+O119</f>
        <v>3946.1764521451</v>
      </c>
      <c r="W119" s="14" t="n">
        <f aca="false">$B$4-83*($B$5+$B$6)/30-IF($B$11&lt;=83,$B$12,0)+L119+M119+N119+O119+P119</f>
        <v>5501.53005061595</v>
      </c>
      <c r="X119" s="14" t="n">
        <f aca="false">$B$4-90*($B$5+$B$6)/30-IF($B$11&lt;=90,$B$12,0)+L119+M119+N119+O119+P119+Q119</f>
        <v>8490.56525804808</v>
      </c>
      <c r="AA119" s="14" t="n">
        <f aca="false">MIN(R119:X119)</f>
        <v>619.669477730416</v>
      </c>
    </row>
    <row r="120" customFormat="false" ht="15" hidden="false" customHeight="false" outlineLevel="0" collapsed="false">
      <c r="K120" s="2" t="n">
        <v>115</v>
      </c>
      <c r="L120" s="14" t="n">
        <f aca="true">$B$16+NORMINV(RAND(),0,SQRT($B$13*($B$7+$B$8^2))*$B$9*(1-$B$10))</f>
        <v>3935.11546570674</v>
      </c>
      <c r="M120" s="14" t="n">
        <f aca="true">$B$16+NORMINV(RAND(),0,SQRT($B$13*($B$7+$B$8^2))*$B$9*(1-$B$10))</f>
        <v>3884.01621270284</v>
      </c>
      <c r="N120" s="14" t="n">
        <f aca="true">$B$16+NORMINV(RAND(),0,SQRT($B$13*($B$7+$B$8^2))*$B$9*(1-$B$10))</f>
        <v>4671.64803535104</v>
      </c>
      <c r="O120" s="14" t="n">
        <f aca="true">$B$16+NORMINV(RAND(),0,SQRT($B$13*($B$7+$B$8^2))*$B$9*(1-$B$10))</f>
        <v>4412.70345721468</v>
      </c>
      <c r="P120" s="14" t="n">
        <f aca="true">$B$16+NORMINV(RAND(),0,SQRT($B$13*($B$7+$B$8^2))*$B$9*(1-$B$10))</f>
        <v>4238.01658272169</v>
      </c>
      <c r="Q120" s="14" t="n">
        <f aca="true">$B$16+NORMINV(RAND(),0,SQRT($B$13*($B$7+$B$8^2))*$B$9*(1-$B$10))</f>
        <v>4207.31862715304</v>
      </c>
      <c r="R120" s="14" t="n">
        <f aca="false">$B$4-13*($B$5+$B$6)/30-IF($B$11&lt;=13,$B$12,0)+0</f>
        <v>8876.66666666667</v>
      </c>
      <c r="S120" s="14" t="n">
        <f aca="false">$B$4-27*($B$5+$B$6)/30-IF($B$11&lt;=27,$B$12,0)+L120</f>
        <v>10525.1154657067</v>
      </c>
      <c r="T120" s="14" t="n">
        <f aca="false">$B$4-41*($B$5+$B$6)/30-IF($B$11&lt;=41,$B$12,0)+L120+M120</f>
        <v>937.665011742909</v>
      </c>
      <c r="U120" s="14" t="n">
        <f aca="false">$B$4-55*($B$5+$B$6)/30-IF($B$11&lt;=55,$B$12,0)+L120+M120+N120</f>
        <v>3322.64638042728</v>
      </c>
      <c r="V120" s="14" t="n">
        <f aca="false">$B$4-69*($B$5+$B$6)/30-IF($B$11&lt;=69,$B$12,0)+L120+M120+N120+O120</f>
        <v>5448.68317097529</v>
      </c>
      <c r="W120" s="14" t="n">
        <f aca="false">$B$4-83*($B$5+$B$6)/30-IF($B$11&lt;=83,$B$12,0)+L120+M120+N120+O120+P120</f>
        <v>7400.03308703031</v>
      </c>
      <c r="X120" s="14" t="n">
        <f aca="false">$B$4-90*($B$5+$B$6)/30-IF($B$11&lt;=90,$B$12,0)+L120+M120+N120+O120+P120+Q120</f>
        <v>10464.01838085</v>
      </c>
      <c r="AA120" s="14" t="n">
        <f aca="false">MIN(R120:X120)</f>
        <v>937.665011742909</v>
      </c>
    </row>
    <row r="121" customFormat="false" ht="15" hidden="false" customHeight="false" outlineLevel="0" collapsed="false">
      <c r="K121" s="2" t="n">
        <v>116</v>
      </c>
      <c r="L121" s="14" t="n">
        <f aca="true">$B$16+NORMINV(RAND(),0,SQRT($B$13*($B$7+$B$8^2))*$B$9*(1-$B$10))</f>
        <v>4317.07729120728</v>
      </c>
      <c r="M121" s="14" t="n">
        <f aca="true">$B$16+NORMINV(RAND(),0,SQRT($B$13*($B$7+$B$8^2))*$B$9*(1-$B$10))</f>
        <v>3920.78701323477</v>
      </c>
      <c r="N121" s="14" t="n">
        <f aca="true">$B$16+NORMINV(RAND(),0,SQRT($B$13*($B$7+$B$8^2))*$B$9*(1-$B$10))</f>
        <v>3377.23485179187</v>
      </c>
      <c r="O121" s="14" t="n">
        <f aca="true">$B$16+NORMINV(RAND(),0,SQRT($B$13*($B$7+$B$8^2))*$B$9*(1-$B$10))</f>
        <v>3973.28874448578</v>
      </c>
      <c r="P121" s="14" t="n">
        <f aca="true">$B$16+NORMINV(RAND(),0,SQRT($B$13*($B$7+$B$8^2))*$B$9*(1-$B$10))</f>
        <v>4049.09383207919</v>
      </c>
      <c r="Q121" s="14" t="n">
        <f aca="true">$B$16+NORMINV(RAND(),0,SQRT($B$13*($B$7+$B$8^2))*$B$9*(1-$B$10))</f>
        <v>3356.84504326513</v>
      </c>
      <c r="R121" s="14" t="n">
        <f aca="false">$B$4-13*($B$5+$B$6)/30-IF($B$11&lt;=13,$B$12,0)+0</f>
        <v>8876.66666666667</v>
      </c>
      <c r="S121" s="14" t="n">
        <f aca="false">$B$4-27*($B$5+$B$6)/30-IF($B$11&lt;=27,$B$12,0)+L121</f>
        <v>10907.0772912073</v>
      </c>
      <c r="T121" s="14" t="n">
        <f aca="false">$B$4-41*($B$5+$B$6)/30-IF($B$11&lt;=41,$B$12,0)+L121+M121</f>
        <v>1356.39763777538</v>
      </c>
      <c r="U121" s="14" t="n">
        <f aca="false">$B$4-55*($B$5+$B$6)/30-IF($B$11&lt;=55,$B$12,0)+L121+M121+N121</f>
        <v>2446.96582290058</v>
      </c>
      <c r="V121" s="14" t="n">
        <f aca="false">$B$4-69*($B$5+$B$6)/30-IF($B$11&lt;=69,$B$12,0)+L121+M121+N121+O121</f>
        <v>4133.5879007197</v>
      </c>
      <c r="W121" s="14" t="n">
        <f aca="false">$B$4-83*($B$5+$B$6)/30-IF($B$11&lt;=83,$B$12,0)+L121+M121+N121+O121+P121</f>
        <v>5896.01506613222</v>
      </c>
      <c r="X121" s="14" t="n">
        <f aca="false">$B$4-90*($B$5+$B$6)/30-IF($B$11&lt;=90,$B$12,0)+L121+M121+N121+O121+P121+Q121</f>
        <v>8109.52677606402</v>
      </c>
      <c r="AA121" s="14" t="n">
        <f aca="false">MIN(R121:X121)</f>
        <v>1356.39763777538</v>
      </c>
    </row>
    <row r="122" customFormat="false" ht="15" hidden="false" customHeight="false" outlineLevel="0" collapsed="false">
      <c r="K122" s="2" t="n">
        <v>117</v>
      </c>
      <c r="L122" s="14" t="n">
        <f aca="true">$B$16+NORMINV(RAND(),0,SQRT($B$13*($B$7+$B$8^2))*$B$9*(1-$B$10))</f>
        <v>4499.70728313484</v>
      </c>
      <c r="M122" s="14" t="n">
        <f aca="true">$B$16+NORMINV(RAND(),0,SQRT($B$13*($B$7+$B$8^2))*$B$9*(1-$B$10))</f>
        <v>3474.42868423061</v>
      </c>
      <c r="N122" s="14" t="n">
        <f aca="true">$B$16+NORMINV(RAND(),0,SQRT($B$13*($B$7+$B$8^2))*$B$9*(1-$B$10))</f>
        <v>3562.65750932304</v>
      </c>
      <c r="O122" s="14" t="n">
        <f aca="true">$B$16+NORMINV(RAND(),0,SQRT($B$13*($B$7+$B$8^2))*$B$9*(1-$B$10))</f>
        <v>4387.97948004292</v>
      </c>
      <c r="P122" s="14" t="n">
        <f aca="true">$B$16+NORMINV(RAND(),0,SQRT($B$13*($B$7+$B$8^2))*$B$9*(1-$B$10))</f>
        <v>3383.36452001023</v>
      </c>
      <c r="Q122" s="14" t="n">
        <f aca="true">$B$16+NORMINV(RAND(),0,SQRT($B$13*($B$7+$B$8^2))*$B$9*(1-$B$10))</f>
        <v>4200.43093814994</v>
      </c>
      <c r="R122" s="14" t="n">
        <f aca="false">$B$4-13*($B$5+$B$6)/30-IF($B$11&lt;=13,$B$12,0)+0</f>
        <v>8876.66666666667</v>
      </c>
      <c r="S122" s="14" t="n">
        <f aca="false">$B$4-27*($B$5+$B$6)/30-IF($B$11&lt;=27,$B$12,0)+L122</f>
        <v>11089.7072831348</v>
      </c>
      <c r="T122" s="14" t="n">
        <f aca="false">$B$4-41*($B$5+$B$6)/30-IF($B$11&lt;=41,$B$12,0)+L122+M122</f>
        <v>1092.66930069879</v>
      </c>
      <c r="U122" s="14" t="n">
        <f aca="false">$B$4-55*($B$5+$B$6)/30-IF($B$11&lt;=55,$B$12,0)+L122+M122+N122</f>
        <v>2368.66014335516</v>
      </c>
      <c r="V122" s="14" t="n">
        <f aca="false">$B$4-69*($B$5+$B$6)/30-IF($B$11&lt;=69,$B$12,0)+L122+M122+N122+O122</f>
        <v>4469.97295673142</v>
      </c>
      <c r="W122" s="14" t="n">
        <f aca="false">$B$4-83*($B$5+$B$6)/30-IF($B$11&lt;=83,$B$12,0)+L122+M122+N122+O122+P122</f>
        <v>5566.67081007499</v>
      </c>
      <c r="X122" s="14" t="n">
        <f aca="false">$B$4-90*($B$5+$B$6)/30-IF($B$11&lt;=90,$B$12,0)+L122+M122+N122+O122+P122+Q122</f>
        <v>8623.76841489159</v>
      </c>
      <c r="AA122" s="14" t="n">
        <f aca="false">MIN(R122:X122)</f>
        <v>1092.66930069879</v>
      </c>
    </row>
    <row r="123" customFormat="false" ht="15" hidden="false" customHeight="false" outlineLevel="0" collapsed="false">
      <c r="K123" s="2" t="n">
        <v>118</v>
      </c>
      <c r="L123" s="14" t="n">
        <f aca="true">$B$16+NORMINV(RAND(),0,SQRT($B$13*($B$7+$B$8^2))*$B$9*(1-$B$10))</f>
        <v>3846.37336530817</v>
      </c>
      <c r="M123" s="14" t="n">
        <f aca="true">$B$16+NORMINV(RAND(),0,SQRT($B$13*($B$7+$B$8^2))*$B$9*(1-$B$10))</f>
        <v>4653.07465023827</v>
      </c>
      <c r="N123" s="14" t="n">
        <f aca="true">$B$16+NORMINV(RAND(),0,SQRT($B$13*($B$7+$B$8^2))*$B$9*(1-$B$10))</f>
        <v>4071.6089691389</v>
      </c>
      <c r="O123" s="14" t="n">
        <f aca="true">$B$16+NORMINV(RAND(),0,SQRT($B$13*($B$7+$B$8^2))*$B$9*(1-$B$10))</f>
        <v>3244.07779472046</v>
      </c>
      <c r="P123" s="14" t="n">
        <f aca="true">$B$16+NORMINV(RAND(),0,SQRT($B$13*($B$7+$B$8^2))*$B$9*(1-$B$10))</f>
        <v>3925.96712378586</v>
      </c>
      <c r="Q123" s="14" t="n">
        <f aca="true">$B$16+NORMINV(RAND(),0,SQRT($B$13*($B$7+$B$8^2))*$B$9*(1-$B$10))</f>
        <v>3663.27731348973</v>
      </c>
      <c r="R123" s="14" t="n">
        <f aca="false">$B$4-13*($B$5+$B$6)/30-IF($B$11&lt;=13,$B$12,0)+0</f>
        <v>8876.66666666667</v>
      </c>
      <c r="S123" s="14" t="n">
        <f aca="false">$B$4-27*($B$5+$B$6)/30-IF($B$11&lt;=27,$B$12,0)+L123</f>
        <v>10436.3733653082</v>
      </c>
      <c r="T123" s="14" t="n">
        <f aca="false">$B$4-41*($B$5+$B$6)/30-IF($B$11&lt;=41,$B$12,0)+L123+M123</f>
        <v>1617.98134887977</v>
      </c>
      <c r="U123" s="14" t="n">
        <f aca="false">$B$4-55*($B$5+$B$6)/30-IF($B$11&lt;=55,$B$12,0)+L123+M123+N123</f>
        <v>3402.92365135201</v>
      </c>
      <c r="V123" s="14" t="n">
        <f aca="false">$B$4-69*($B$5+$B$6)/30-IF($B$11&lt;=69,$B$12,0)+L123+M123+N123+O123</f>
        <v>4360.33477940581</v>
      </c>
      <c r="W123" s="14" t="n">
        <f aca="false">$B$4-83*($B$5+$B$6)/30-IF($B$11&lt;=83,$B$12,0)+L123+M123+N123+O123+P123</f>
        <v>5999.635236525</v>
      </c>
      <c r="X123" s="14" t="n">
        <f aca="false">$B$4-90*($B$5+$B$6)/30-IF($B$11&lt;=90,$B$12,0)+L123+M123+N123+O123+P123+Q123</f>
        <v>8519.5792166814</v>
      </c>
      <c r="AA123" s="14" t="n">
        <f aca="false">MIN(R123:X123)</f>
        <v>1617.98134887977</v>
      </c>
    </row>
    <row r="124" customFormat="false" ht="15" hidden="false" customHeight="false" outlineLevel="0" collapsed="false">
      <c r="K124" s="2" t="n">
        <v>119</v>
      </c>
      <c r="L124" s="14" t="n">
        <f aca="true">$B$16+NORMINV(RAND(),0,SQRT($B$13*($B$7+$B$8^2))*$B$9*(1-$B$10))</f>
        <v>4481.78732442678</v>
      </c>
      <c r="M124" s="14" t="n">
        <f aca="true">$B$16+NORMINV(RAND(),0,SQRT($B$13*($B$7+$B$8^2))*$B$9*(1-$B$10))</f>
        <v>4450.57636041158</v>
      </c>
      <c r="N124" s="14" t="n">
        <f aca="true">$B$16+NORMINV(RAND(),0,SQRT($B$13*($B$7+$B$8^2))*$B$9*(1-$B$10))</f>
        <v>4400.61452172397</v>
      </c>
      <c r="O124" s="14" t="n">
        <f aca="true">$B$16+NORMINV(RAND(),0,SQRT($B$13*($B$7+$B$8^2))*$B$9*(1-$B$10))</f>
        <v>4464.12421199112</v>
      </c>
      <c r="P124" s="14" t="n">
        <f aca="true">$B$16+NORMINV(RAND(),0,SQRT($B$13*($B$7+$B$8^2))*$B$9*(1-$B$10))</f>
        <v>3756.83133052137</v>
      </c>
      <c r="Q124" s="14" t="n">
        <f aca="true">$B$16+NORMINV(RAND(),0,SQRT($B$13*($B$7+$B$8^2))*$B$9*(1-$B$10))</f>
        <v>3906.01231963802</v>
      </c>
      <c r="R124" s="14" t="n">
        <f aca="false">$B$4-13*($B$5+$B$6)/30-IF($B$11&lt;=13,$B$12,0)+0</f>
        <v>8876.66666666667</v>
      </c>
      <c r="S124" s="14" t="n">
        <f aca="false">$B$4-27*($B$5+$B$6)/30-IF($B$11&lt;=27,$B$12,0)+L124</f>
        <v>11071.7873244268</v>
      </c>
      <c r="T124" s="14" t="n">
        <f aca="false">$B$4-41*($B$5+$B$6)/30-IF($B$11&lt;=41,$B$12,0)+L124+M124</f>
        <v>2050.89701817169</v>
      </c>
      <c r="U124" s="14" t="n">
        <f aca="false">$B$4-55*($B$5+$B$6)/30-IF($B$11&lt;=55,$B$12,0)+L124+M124+N124</f>
        <v>4164.84487322899</v>
      </c>
      <c r="V124" s="14" t="n">
        <f aca="false">$B$4-69*($B$5+$B$6)/30-IF($B$11&lt;=69,$B$12,0)+L124+M124+N124+O124</f>
        <v>6342.30241855344</v>
      </c>
      <c r="W124" s="14" t="n">
        <f aca="false">$B$4-83*($B$5+$B$6)/30-IF($B$11&lt;=83,$B$12,0)+L124+M124+N124+O124+P124</f>
        <v>7812.46708240814</v>
      </c>
      <c r="X124" s="14" t="n">
        <f aca="false">$B$4-90*($B$5+$B$6)/30-IF($B$11&lt;=90,$B$12,0)+L124+M124+N124+O124+P124+Q124</f>
        <v>10575.1460687128</v>
      </c>
      <c r="AA124" s="14" t="n">
        <f aca="false">MIN(R124:X124)</f>
        <v>2050.89701817169</v>
      </c>
    </row>
    <row r="125" customFormat="false" ht="15" hidden="false" customHeight="false" outlineLevel="0" collapsed="false">
      <c r="K125" s="2" t="n">
        <v>120</v>
      </c>
      <c r="L125" s="14" t="n">
        <f aca="true">$B$16+NORMINV(RAND(),0,SQRT($B$13*($B$7+$B$8^2))*$B$9*(1-$B$10))</f>
        <v>3969.90828040588</v>
      </c>
      <c r="M125" s="14" t="n">
        <f aca="true">$B$16+NORMINV(RAND(),0,SQRT($B$13*($B$7+$B$8^2))*$B$9*(1-$B$10))</f>
        <v>3750.32544831835</v>
      </c>
      <c r="N125" s="14" t="n">
        <f aca="true">$B$16+NORMINV(RAND(),0,SQRT($B$13*($B$7+$B$8^2))*$B$9*(1-$B$10))</f>
        <v>4327.20019855915</v>
      </c>
      <c r="O125" s="14" t="n">
        <f aca="true">$B$16+NORMINV(RAND(),0,SQRT($B$13*($B$7+$B$8^2))*$B$9*(1-$B$10))</f>
        <v>4292.18416216597</v>
      </c>
      <c r="P125" s="14" t="n">
        <f aca="true">$B$16+NORMINV(RAND(),0,SQRT($B$13*($B$7+$B$8^2))*$B$9*(1-$B$10))</f>
        <v>3945.5685832068</v>
      </c>
      <c r="Q125" s="14" t="n">
        <f aca="true">$B$16+NORMINV(RAND(),0,SQRT($B$13*($B$7+$B$8^2))*$B$9*(1-$B$10))</f>
        <v>4956.52524524251</v>
      </c>
      <c r="R125" s="14" t="n">
        <f aca="false">$B$4-13*($B$5+$B$6)/30-IF($B$11&lt;=13,$B$12,0)+0</f>
        <v>8876.66666666667</v>
      </c>
      <c r="S125" s="14" t="n">
        <f aca="false">$B$4-27*($B$5+$B$6)/30-IF($B$11&lt;=27,$B$12,0)+L125</f>
        <v>10559.9082804059</v>
      </c>
      <c r="T125" s="14" t="n">
        <f aca="false">$B$4-41*($B$5+$B$6)/30-IF($B$11&lt;=41,$B$12,0)+L125+M125</f>
        <v>838.767062057561</v>
      </c>
      <c r="U125" s="14" t="n">
        <f aca="false">$B$4-55*($B$5+$B$6)/30-IF($B$11&lt;=55,$B$12,0)+L125+M125+N125</f>
        <v>2879.30059395004</v>
      </c>
      <c r="V125" s="14" t="n">
        <f aca="false">$B$4-69*($B$5+$B$6)/30-IF($B$11&lt;=69,$B$12,0)+L125+M125+N125+O125</f>
        <v>4884.81808944934</v>
      </c>
      <c r="W125" s="14" t="n">
        <f aca="false">$B$4-83*($B$5+$B$6)/30-IF($B$11&lt;=83,$B$12,0)+L125+M125+N125+O125+P125</f>
        <v>6543.72000598947</v>
      </c>
      <c r="X125" s="14" t="n">
        <f aca="false">$B$4-90*($B$5+$B$6)/30-IF($B$11&lt;=90,$B$12,0)+L125+M125+N125+O125+P125+Q125</f>
        <v>10356.9119178986</v>
      </c>
      <c r="AA125" s="14" t="n">
        <f aca="false">MIN(R125:X125)</f>
        <v>838.767062057561</v>
      </c>
    </row>
    <row r="126" customFormat="false" ht="15" hidden="false" customHeight="false" outlineLevel="0" collapsed="false">
      <c r="K126" s="2" t="n">
        <v>121</v>
      </c>
      <c r="L126" s="14" t="n">
        <f aca="true">$B$16+NORMINV(RAND(),0,SQRT($B$13*($B$7+$B$8^2))*$B$9*(1-$B$10))</f>
        <v>3980.08466983394</v>
      </c>
      <c r="M126" s="14" t="n">
        <f aca="true">$B$16+NORMINV(RAND(),0,SQRT($B$13*($B$7+$B$8^2))*$B$9*(1-$B$10))</f>
        <v>4278.61210538717</v>
      </c>
      <c r="N126" s="14" t="n">
        <f aca="true">$B$16+NORMINV(RAND(),0,SQRT($B$13*($B$7+$B$8^2))*$B$9*(1-$B$10))</f>
        <v>4177.35895837098</v>
      </c>
      <c r="O126" s="14" t="n">
        <f aca="true">$B$16+NORMINV(RAND(),0,SQRT($B$13*($B$7+$B$8^2))*$B$9*(1-$B$10))</f>
        <v>4023.17326545654</v>
      </c>
      <c r="P126" s="14" t="n">
        <f aca="true">$B$16+NORMINV(RAND(),0,SQRT($B$13*($B$7+$B$8^2))*$B$9*(1-$B$10))</f>
        <v>4360.1839253079</v>
      </c>
      <c r="Q126" s="14" t="n">
        <f aca="true">$B$16+NORMINV(RAND(),0,SQRT($B$13*($B$7+$B$8^2))*$B$9*(1-$B$10))</f>
        <v>3939.95739979024</v>
      </c>
      <c r="R126" s="14" t="n">
        <f aca="false">$B$4-13*($B$5+$B$6)/30-IF($B$11&lt;=13,$B$12,0)+0</f>
        <v>8876.66666666667</v>
      </c>
      <c r="S126" s="14" t="n">
        <f aca="false">$B$4-27*($B$5+$B$6)/30-IF($B$11&lt;=27,$B$12,0)+L126</f>
        <v>10570.0846698339</v>
      </c>
      <c r="T126" s="14" t="n">
        <f aca="false">$B$4-41*($B$5+$B$6)/30-IF($B$11&lt;=41,$B$12,0)+L126+M126</f>
        <v>1377.23010855445</v>
      </c>
      <c r="U126" s="14" t="n">
        <f aca="false">$B$4-55*($B$5+$B$6)/30-IF($B$11&lt;=55,$B$12,0)+L126+M126+N126</f>
        <v>3267.92240025876</v>
      </c>
      <c r="V126" s="14" t="n">
        <f aca="false">$B$4-69*($B$5+$B$6)/30-IF($B$11&lt;=69,$B$12,0)+L126+M126+N126+O126</f>
        <v>5004.42899904864</v>
      </c>
      <c r="W126" s="14" t="n">
        <f aca="false">$B$4-83*($B$5+$B$6)/30-IF($B$11&lt;=83,$B$12,0)+L126+M126+N126+O126+P126</f>
        <v>7077.94625768987</v>
      </c>
      <c r="X126" s="14" t="n">
        <f aca="false">$B$4-90*($B$5+$B$6)/30-IF($B$11&lt;=90,$B$12,0)+L126+M126+N126+O126+P126+Q126</f>
        <v>9874.57032414678</v>
      </c>
      <c r="AA126" s="14" t="n">
        <f aca="false">MIN(R126:X126)</f>
        <v>1377.23010855445</v>
      </c>
    </row>
    <row r="127" customFormat="false" ht="15" hidden="false" customHeight="false" outlineLevel="0" collapsed="false">
      <c r="K127" s="2" t="n">
        <v>122</v>
      </c>
      <c r="L127" s="14" t="n">
        <f aca="true">$B$16+NORMINV(RAND(),0,SQRT($B$13*($B$7+$B$8^2))*$B$9*(1-$B$10))</f>
        <v>4491.78581543579</v>
      </c>
      <c r="M127" s="14" t="n">
        <f aca="true">$B$16+NORMINV(RAND(),0,SQRT($B$13*($B$7+$B$8^2))*$B$9*(1-$B$10))</f>
        <v>3259.39338723503</v>
      </c>
      <c r="N127" s="14" t="n">
        <f aca="true">$B$16+NORMINV(RAND(),0,SQRT($B$13*($B$7+$B$8^2))*$B$9*(1-$B$10))</f>
        <v>4080.52991529994</v>
      </c>
      <c r="O127" s="14" t="n">
        <f aca="true">$B$16+NORMINV(RAND(),0,SQRT($B$13*($B$7+$B$8^2))*$B$9*(1-$B$10))</f>
        <v>4771.99076572731</v>
      </c>
      <c r="P127" s="14" t="n">
        <f aca="true">$B$16+NORMINV(RAND(),0,SQRT($B$13*($B$7+$B$8^2))*$B$9*(1-$B$10))</f>
        <v>4002.71463181821</v>
      </c>
      <c r="Q127" s="14" t="n">
        <f aca="true">$B$16+NORMINV(RAND(),0,SQRT($B$13*($B$7+$B$8^2))*$B$9*(1-$B$10))</f>
        <v>4290.71646853703</v>
      </c>
      <c r="R127" s="14" t="n">
        <f aca="false">$B$4-13*($B$5+$B$6)/30-IF($B$11&lt;=13,$B$12,0)+0</f>
        <v>8876.66666666667</v>
      </c>
      <c r="S127" s="14" t="n">
        <f aca="false">$B$4-27*($B$5+$B$6)/30-IF($B$11&lt;=27,$B$12,0)+L127</f>
        <v>11081.7858154358</v>
      </c>
      <c r="T127" s="14" t="n">
        <f aca="false">$B$4-41*($B$5+$B$6)/30-IF($B$11&lt;=41,$B$12,0)+L127+M127</f>
        <v>869.712536004151</v>
      </c>
      <c r="U127" s="14" t="n">
        <f aca="false">$B$4-55*($B$5+$B$6)/30-IF($B$11&lt;=55,$B$12,0)+L127+M127+N127</f>
        <v>2663.57578463743</v>
      </c>
      <c r="V127" s="14" t="n">
        <f aca="false">$B$4-69*($B$5+$B$6)/30-IF($B$11&lt;=69,$B$12,0)+L127+M127+N127+O127</f>
        <v>5148.89988369807</v>
      </c>
      <c r="W127" s="14" t="n">
        <f aca="false">$B$4-83*($B$5+$B$6)/30-IF($B$11&lt;=83,$B$12,0)+L127+M127+N127+O127+P127</f>
        <v>6864.94784884961</v>
      </c>
      <c r="X127" s="14" t="n">
        <f aca="false">$B$4-90*($B$5+$B$6)/30-IF($B$11&lt;=90,$B$12,0)+L127+M127+N127+O127+P127+Q127</f>
        <v>10012.3309840533</v>
      </c>
      <c r="AA127" s="14" t="n">
        <f aca="false">MIN(R127:X127)</f>
        <v>869.712536004151</v>
      </c>
    </row>
    <row r="128" customFormat="false" ht="15" hidden="false" customHeight="false" outlineLevel="0" collapsed="false">
      <c r="K128" s="2" t="n">
        <v>123</v>
      </c>
      <c r="L128" s="14" t="n">
        <f aca="true">$B$16+NORMINV(RAND(),0,SQRT($B$13*($B$7+$B$8^2))*$B$9*(1-$B$10))</f>
        <v>4540.55863641413</v>
      </c>
      <c r="M128" s="14" t="n">
        <f aca="true">$B$16+NORMINV(RAND(),0,SQRT($B$13*($B$7+$B$8^2))*$B$9*(1-$B$10))</f>
        <v>4285.97691530159</v>
      </c>
      <c r="N128" s="14" t="n">
        <f aca="true">$B$16+NORMINV(RAND(),0,SQRT($B$13*($B$7+$B$8^2))*$B$9*(1-$B$10))</f>
        <v>4129.8393232881</v>
      </c>
      <c r="O128" s="14" t="n">
        <f aca="true">$B$16+NORMINV(RAND(),0,SQRT($B$13*($B$7+$B$8^2))*$B$9*(1-$B$10))</f>
        <v>3158.03896881199</v>
      </c>
      <c r="P128" s="14" t="n">
        <f aca="true">$B$16+NORMINV(RAND(),0,SQRT($B$13*($B$7+$B$8^2))*$B$9*(1-$B$10))</f>
        <v>3664.27577257031</v>
      </c>
      <c r="Q128" s="14" t="n">
        <f aca="true">$B$16+NORMINV(RAND(),0,SQRT($B$13*($B$7+$B$8^2))*$B$9*(1-$B$10))</f>
        <v>3942.61579304938</v>
      </c>
      <c r="R128" s="14" t="n">
        <f aca="false">$B$4-13*($B$5+$B$6)/30-IF($B$11&lt;=13,$B$12,0)+0</f>
        <v>8876.66666666667</v>
      </c>
      <c r="S128" s="14" t="n">
        <f aca="false">$B$4-27*($B$5+$B$6)/30-IF($B$11&lt;=27,$B$12,0)+L128</f>
        <v>11130.5586364141</v>
      </c>
      <c r="T128" s="14" t="n">
        <f aca="false">$B$4-41*($B$5+$B$6)/30-IF($B$11&lt;=41,$B$12,0)+L128+M128</f>
        <v>1945.06888504905</v>
      </c>
      <c r="U128" s="14" t="n">
        <f aca="false">$B$4-55*($B$5+$B$6)/30-IF($B$11&lt;=55,$B$12,0)+L128+M128+N128</f>
        <v>3788.24154167048</v>
      </c>
      <c r="V128" s="14" t="n">
        <f aca="false">$B$4-69*($B$5+$B$6)/30-IF($B$11&lt;=69,$B$12,0)+L128+M128+N128+O128</f>
        <v>4659.61384381581</v>
      </c>
      <c r="W128" s="14" t="n">
        <f aca="false">$B$4-83*($B$5+$B$6)/30-IF($B$11&lt;=83,$B$12,0)+L128+M128+N128+O128+P128</f>
        <v>6037.22294971945</v>
      </c>
      <c r="X128" s="14" t="n">
        <f aca="false">$B$4-90*($B$5+$B$6)/30-IF($B$11&lt;=90,$B$12,0)+L128+M128+N128+O128+P128+Q128</f>
        <v>8836.5054094355</v>
      </c>
      <c r="AA128" s="14" t="n">
        <f aca="false">MIN(R128:X128)</f>
        <v>1945.06888504905</v>
      </c>
    </row>
    <row r="129" customFormat="false" ht="15" hidden="false" customHeight="false" outlineLevel="0" collapsed="false">
      <c r="K129" s="2" t="n">
        <v>124</v>
      </c>
      <c r="L129" s="14" t="n">
        <f aca="true">$B$16+NORMINV(RAND(),0,SQRT($B$13*($B$7+$B$8^2))*$B$9*(1-$B$10))</f>
        <v>4440.68048810017</v>
      </c>
      <c r="M129" s="14" t="n">
        <f aca="true">$B$16+NORMINV(RAND(),0,SQRT($B$13*($B$7+$B$8^2))*$B$9*(1-$B$10))</f>
        <v>3952.63170761526</v>
      </c>
      <c r="N129" s="14" t="n">
        <f aca="true">$B$16+NORMINV(RAND(),0,SQRT($B$13*($B$7+$B$8^2))*$B$9*(1-$B$10))</f>
        <v>4179.31588466989</v>
      </c>
      <c r="O129" s="14" t="n">
        <f aca="true">$B$16+NORMINV(RAND(),0,SQRT($B$13*($B$7+$B$8^2))*$B$9*(1-$B$10))</f>
        <v>3853.30890500144</v>
      </c>
      <c r="P129" s="14" t="n">
        <f aca="true">$B$16+NORMINV(RAND(),0,SQRT($B$13*($B$7+$B$8^2))*$B$9*(1-$B$10))</f>
        <v>4147.05617480091</v>
      </c>
      <c r="Q129" s="14" t="n">
        <f aca="true">$B$16+NORMINV(RAND(),0,SQRT($B$13*($B$7+$B$8^2))*$B$9*(1-$B$10))</f>
        <v>4223.14044612772</v>
      </c>
      <c r="R129" s="14" t="n">
        <f aca="false">$B$4-13*($B$5+$B$6)/30-IF($B$11&lt;=13,$B$12,0)+0</f>
        <v>8876.66666666667</v>
      </c>
      <c r="S129" s="14" t="n">
        <f aca="false">$B$4-27*($B$5+$B$6)/30-IF($B$11&lt;=27,$B$12,0)+L129</f>
        <v>11030.6804881002</v>
      </c>
      <c r="T129" s="14" t="n">
        <f aca="false">$B$4-41*($B$5+$B$6)/30-IF($B$11&lt;=41,$B$12,0)+L129+M129</f>
        <v>1511.84552904876</v>
      </c>
      <c r="U129" s="14" t="n">
        <f aca="false">$B$4-55*($B$5+$B$6)/30-IF($B$11&lt;=55,$B$12,0)+L129+M129+N129</f>
        <v>3404.49474705198</v>
      </c>
      <c r="V129" s="14" t="n">
        <f aca="false">$B$4-69*($B$5+$B$6)/30-IF($B$11&lt;=69,$B$12,0)+L129+M129+N129+O129</f>
        <v>4971.13698538676</v>
      </c>
      <c r="W129" s="14" t="n">
        <f aca="false">$B$4-83*($B$5+$B$6)/30-IF($B$11&lt;=83,$B$12,0)+L129+M129+N129+O129+P129</f>
        <v>6831.526493521</v>
      </c>
      <c r="X129" s="14" t="n">
        <f aca="false">$B$4-90*($B$5+$B$6)/30-IF($B$11&lt;=90,$B$12,0)+L129+M129+N129+O129+P129+Q129</f>
        <v>9911.33360631538</v>
      </c>
      <c r="AA129" s="14" t="n">
        <f aca="false">MIN(R129:X129)</f>
        <v>1511.84552904876</v>
      </c>
    </row>
    <row r="130" customFormat="false" ht="15" hidden="false" customHeight="false" outlineLevel="0" collapsed="false">
      <c r="K130" s="2" t="n">
        <v>125</v>
      </c>
      <c r="L130" s="14" t="n">
        <f aca="true">$B$16+NORMINV(RAND(),0,SQRT($B$13*($B$7+$B$8^2))*$B$9*(1-$B$10))</f>
        <v>3898.8997618751</v>
      </c>
      <c r="M130" s="14" t="n">
        <f aca="true">$B$16+NORMINV(RAND(),0,SQRT($B$13*($B$7+$B$8^2))*$B$9*(1-$B$10))</f>
        <v>3564.32068790494</v>
      </c>
      <c r="N130" s="14" t="n">
        <f aca="true">$B$16+NORMINV(RAND(),0,SQRT($B$13*($B$7+$B$8^2))*$B$9*(1-$B$10))</f>
        <v>3853.07687481533</v>
      </c>
      <c r="O130" s="14" t="n">
        <f aca="true">$B$16+NORMINV(RAND(),0,SQRT($B$13*($B$7+$B$8^2))*$B$9*(1-$B$10))</f>
        <v>3887.32251237789</v>
      </c>
      <c r="P130" s="14" t="n">
        <f aca="true">$B$16+NORMINV(RAND(),0,SQRT($B$13*($B$7+$B$8^2))*$B$9*(1-$B$10))</f>
        <v>4174.91902611195</v>
      </c>
      <c r="Q130" s="14" t="n">
        <f aca="true">$B$16+NORMINV(RAND(),0,SQRT($B$13*($B$7+$B$8^2))*$B$9*(1-$B$10))</f>
        <v>4547.87255291185</v>
      </c>
      <c r="R130" s="14" t="n">
        <f aca="false">$B$4-13*($B$5+$B$6)/30-IF($B$11&lt;=13,$B$12,0)+0</f>
        <v>8876.66666666667</v>
      </c>
      <c r="S130" s="14" t="n">
        <f aca="false">$B$4-27*($B$5+$B$6)/30-IF($B$11&lt;=27,$B$12,0)+L130</f>
        <v>10488.8997618751</v>
      </c>
      <c r="T130" s="14" t="n">
        <f aca="false">$B$4-41*($B$5+$B$6)/30-IF($B$11&lt;=41,$B$12,0)+L130+M130</f>
        <v>581.753783113374</v>
      </c>
      <c r="U130" s="14" t="n">
        <f aca="false">$B$4-55*($B$5+$B$6)/30-IF($B$11&lt;=55,$B$12,0)+L130+M130+N130</f>
        <v>2148.16399126203</v>
      </c>
      <c r="V130" s="14" t="n">
        <f aca="false">$B$4-69*($B$5+$B$6)/30-IF($B$11&lt;=69,$B$12,0)+L130+M130+N130+O130</f>
        <v>3748.81983697326</v>
      </c>
      <c r="W130" s="14" t="n">
        <f aca="false">$B$4-83*($B$5+$B$6)/30-IF($B$11&lt;=83,$B$12,0)+L130+M130+N130+O130+P130</f>
        <v>5637.07219641854</v>
      </c>
      <c r="X130" s="14" t="n">
        <f aca="false">$B$4-90*($B$5+$B$6)/30-IF($B$11&lt;=90,$B$12,0)+L130+M130+N130+O130+P130+Q130</f>
        <v>9041.61141599705</v>
      </c>
      <c r="AA130" s="14" t="n">
        <f aca="false">MIN(R130:X130)</f>
        <v>581.753783113374</v>
      </c>
    </row>
    <row r="131" customFormat="false" ht="15" hidden="false" customHeight="false" outlineLevel="0" collapsed="false">
      <c r="K131" s="2" t="n">
        <v>126</v>
      </c>
      <c r="L131" s="14" t="n">
        <f aca="true">$B$16+NORMINV(RAND(),0,SQRT($B$13*($B$7+$B$8^2))*$B$9*(1-$B$10))</f>
        <v>3824.49772252885</v>
      </c>
      <c r="M131" s="14" t="n">
        <f aca="true">$B$16+NORMINV(RAND(),0,SQRT($B$13*($B$7+$B$8^2))*$B$9*(1-$B$10))</f>
        <v>3770.92811877153</v>
      </c>
      <c r="N131" s="14" t="n">
        <f aca="true">$B$16+NORMINV(RAND(),0,SQRT($B$13*($B$7+$B$8^2))*$B$9*(1-$B$10))</f>
        <v>3853.78681824079</v>
      </c>
      <c r="O131" s="14" t="n">
        <f aca="true">$B$16+NORMINV(RAND(),0,SQRT($B$13*($B$7+$B$8^2))*$B$9*(1-$B$10))</f>
        <v>4234.92803413596</v>
      </c>
      <c r="P131" s="14" t="n">
        <f aca="true">$B$16+NORMINV(RAND(),0,SQRT($B$13*($B$7+$B$8^2))*$B$9*(1-$B$10))</f>
        <v>4698.94720975276</v>
      </c>
      <c r="Q131" s="14" t="n">
        <f aca="true">$B$16+NORMINV(RAND(),0,SQRT($B$13*($B$7+$B$8^2))*$B$9*(1-$B$10))</f>
        <v>4635.85356467767</v>
      </c>
      <c r="R131" s="14" t="n">
        <f aca="false">$B$4-13*($B$5+$B$6)/30-IF($B$11&lt;=13,$B$12,0)+0</f>
        <v>8876.66666666667</v>
      </c>
      <c r="S131" s="14" t="n">
        <f aca="false">$B$4-27*($B$5+$B$6)/30-IF($B$11&lt;=27,$B$12,0)+L131</f>
        <v>10414.4977225289</v>
      </c>
      <c r="T131" s="14" t="n">
        <f aca="false">$B$4-41*($B$5+$B$6)/30-IF($B$11&lt;=41,$B$12,0)+L131+M131</f>
        <v>713.959174633714</v>
      </c>
      <c r="U131" s="14" t="n">
        <f aca="false">$B$4-55*($B$5+$B$6)/30-IF($B$11&lt;=55,$B$12,0)+L131+M131+N131</f>
        <v>2281.07932620784</v>
      </c>
      <c r="V131" s="14" t="n">
        <f aca="false">$B$4-69*($B$5+$B$6)/30-IF($B$11&lt;=69,$B$12,0)+L131+M131+N131+O131</f>
        <v>4229.34069367713</v>
      </c>
      <c r="W131" s="14" t="n">
        <f aca="false">$B$4-83*($B$5+$B$6)/30-IF($B$11&lt;=83,$B$12,0)+L131+M131+N131+O131+P131</f>
        <v>6641.62123676322</v>
      </c>
      <c r="X131" s="14" t="n">
        <f aca="false">$B$4-90*($B$5+$B$6)/30-IF($B$11&lt;=90,$B$12,0)+L131+M131+N131+O131+P131+Q131</f>
        <v>10134.1414681076</v>
      </c>
      <c r="AA131" s="14" t="n">
        <f aca="false">MIN(R131:X131)</f>
        <v>713.959174633714</v>
      </c>
    </row>
    <row r="132" customFormat="false" ht="15" hidden="false" customHeight="false" outlineLevel="0" collapsed="false">
      <c r="K132" s="2" t="n">
        <v>127</v>
      </c>
      <c r="L132" s="14" t="n">
        <f aca="true">$B$16+NORMINV(RAND(),0,SQRT($B$13*($B$7+$B$8^2))*$B$9*(1-$B$10))</f>
        <v>4257.98419705654</v>
      </c>
      <c r="M132" s="14" t="n">
        <f aca="true">$B$16+NORMINV(RAND(),0,SQRT($B$13*($B$7+$B$8^2))*$B$9*(1-$B$10))</f>
        <v>4456.01331460832</v>
      </c>
      <c r="N132" s="14" t="n">
        <f aca="true">$B$16+NORMINV(RAND(),0,SQRT($B$13*($B$7+$B$8^2))*$B$9*(1-$B$10))</f>
        <v>4532.80381188666</v>
      </c>
      <c r="O132" s="14" t="n">
        <f aca="true">$B$16+NORMINV(RAND(),0,SQRT($B$13*($B$7+$B$8^2))*$B$9*(1-$B$10))</f>
        <v>4176.69660812729</v>
      </c>
      <c r="P132" s="14" t="n">
        <f aca="true">$B$16+NORMINV(RAND(),0,SQRT($B$13*($B$7+$B$8^2))*$B$9*(1-$B$10))</f>
        <v>3850.10722155916</v>
      </c>
      <c r="Q132" s="14" t="n">
        <f aca="true">$B$16+NORMINV(RAND(),0,SQRT($B$13*($B$7+$B$8^2))*$B$9*(1-$B$10))</f>
        <v>4417.16103324061</v>
      </c>
      <c r="R132" s="14" t="n">
        <f aca="false">$B$4-13*($B$5+$B$6)/30-IF($B$11&lt;=13,$B$12,0)+0</f>
        <v>8876.66666666667</v>
      </c>
      <c r="S132" s="14" t="n">
        <f aca="false">$B$4-27*($B$5+$B$6)/30-IF($B$11&lt;=27,$B$12,0)+L132</f>
        <v>10847.9841970565</v>
      </c>
      <c r="T132" s="14" t="n">
        <f aca="false">$B$4-41*($B$5+$B$6)/30-IF($B$11&lt;=41,$B$12,0)+L132+M132</f>
        <v>1832.53084499819</v>
      </c>
      <c r="U132" s="14" t="n">
        <f aca="false">$B$4-55*($B$5+$B$6)/30-IF($B$11&lt;=55,$B$12,0)+L132+M132+N132</f>
        <v>4078.66799021818</v>
      </c>
      <c r="V132" s="14" t="n">
        <f aca="false">$B$4-69*($B$5+$B$6)/30-IF($B$11&lt;=69,$B$12,0)+L132+M132+N132+O132</f>
        <v>5968.6979316788</v>
      </c>
      <c r="W132" s="14" t="n">
        <f aca="false">$B$4-83*($B$5+$B$6)/30-IF($B$11&lt;=83,$B$12,0)+L132+M132+N132+O132+P132</f>
        <v>7532.1384865713</v>
      </c>
      <c r="X132" s="14" t="n">
        <f aca="false">$B$4-90*($B$5+$B$6)/30-IF($B$11&lt;=90,$B$12,0)+L132+M132+N132+O132+P132+Q132</f>
        <v>10805.9661864786</v>
      </c>
      <c r="AA132" s="14" t="n">
        <f aca="false">MIN(R132:X132)</f>
        <v>1832.53084499819</v>
      </c>
    </row>
    <row r="133" customFormat="false" ht="15" hidden="false" customHeight="false" outlineLevel="0" collapsed="false">
      <c r="K133" s="2" t="n">
        <v>128</v>
      </c>
      <c r="L133" s="14" t="n">
        <f aca="true">$B$16+NORMINV(RAND(),0,SQRT($B$13*($B$7+$B$8^2))*$B$9*(1-$B$10))</f>
        <v>3567.27187352273</v>
      </c>
      <c r="M133" s="14" t="n">
        <f aca="true">$B$16+NORMINV(RAND(),0,SQRT($B$13*($B$7+$B$8^2))*$B$9*(1-$B$10))</f>
        <v>4493.95132381999</v>
      </c>
      <c r="N133" s="14" t="n">
        <f aca="true">$B$16+NORMINV(RAND(),0,SQRT($B$13*($B$7+$B$8^2))*$B$9*(1-$B$10))</f>
        <v>4595.55292357964</v>
      </c>
      <c r="O133" s="14" t="n">
        <f aca="true">$B$16+NORMINV(RAND(),0,SQRT($B$13*($B$7+$B$8^2))*$B$9*(1-$B$10))</f>
        <v>4352.23202047534</v>
      </c>
      <c r="P133" s="14" t="n">
        <f aca="true">$B$16+NORMINV(RAND(),0,SQRT($B$13*($B$7+$B$8^2))*$B$9*(1-$B$10))</f>
        <v>3701.60828334169</v>
      </c>
      <c r="Q133" s="14" t="n">
        <f aca="true">$B$16+NORMINV(RAND(),0,SQRT($B$13*($B$7+$B$8^2))*$B$9*(1-$B$10))</f>
        <v>4007.16285619783</v>
      </c>
      <c r="R133" s="14" t="n">
        <f aca="false">$B$4-13*($B$5+$B$6)/30-IF($B$11&lt;=13,$B$12,0)+0</f>
        <v>8876.66666666667</v>
      </c>
      <c r="S133" s="14" t="n">
        <f aca="false">$B$4-27*($B$5+$B$6)/30-IF($B$11&lt;=27,$B$12,0)+L133</f>
        <v>10157.2718735227</v>
      </c>
      <c r="T133" s="14" t="n">
        <f aca="false">$B$4-41*($B$5+$B$6)/30-IF($B$11&lt;=41,$B$12,0)+L133+M133</f>
        <v>1179.75653067605</v>
      </c>
      <c r="U133" s="14" t="n">
        <f aca="false">$B$4-55*($B$5+$B$6)/30-IF($B$11&lt;=55,$B$12,0)+L133+M133+N133</f>
        <v>3488.64278758902</v>
      </c>
      <c r="V133" s="14" t="n">
        <f aca="false">$B$4-69*($B$5+$B$6)/30-IF($B$11&lt;=69,$B$12,0)+L133+M133+N133+O133</f>
        <v>5554.2081413977</v>
      </c>
      <c r="W133" s="14" t="n">
        <f aca="false">$B$4-83*($B$5+$B$6)/30-IF($B$11&lt;=83,$B$12,0)+L133+M133+N133+O133+P133</f>
        <v>6969.14975807272</v>
      </c>
      <c r="X133" s="14" t="n">
        <f aca="false">$B$4-90*($B$5+$B$6)/30-IF($B$11&lt;=90,$B$12,0)+L133+M133+N133+O133+P133+Q133</f>
        <v>9832.97928093721</v>
      </c>
      <c r="AA133" s="14" t="n">
        <f aca="false">MIN(R133:X133)</f>
        <v>1179.75653067605</v>
      </c>
    </row>
    <row r="134" customFormat="false" ht="15" hidden="false" customHeight="false" outlineLevel="0" collapsed="false">
      <c r="K134" s="2" t="n">
        <v>129</v>
      </c>
      <c r="L134" s="14" t="n">
        <f aca="true">$B$16+NORMINV(RAND(),0,SQRT($B$13*($B$7+$B$8^2))*$B$9*(1-$B$10))</f>
        <v>4143.08965503422</v>
      </c>
      <c r="M134" s="14" t="n">
        <f aca="true">$B$16+NORMINV(RAND(),0,SQRT($B$13*($B$7+$B$8^2))*$B$9*(1-$B$10))</f>
        <v>4360.43390390021</v>
      </c>
      <c r="N134" s="14" t="n">
        <f aca="true">$B$16+NORMINV(RAND(),0,SQRT($B$13*($B$7+$B$8^2))*$B$9*(1-$B$10))</f>
        <v>3556.29674979896</v>
      </c>
      <c r="O134" s="14" t="n">
        <f aca="true">$B$16+NORMINV(RAND(),0,SQRT($B$13*($B$7+$B$8^2))*$B$9*(1-$B$10))</f>
        <v>3453.77199365172</v>
      </c>
      <c r="P134" s="14" t="n">
        <f aca="true">$B$16+NORMINV(RAND(),0,SQRT($B$13*($B$7+$B$8^2))*$B$9*(1-$B$10))</f>
        <v>4140.76845404262</v>
      </c>
      <c r="Q134" s="14" t="n">
        <f aca="true">$B$16+NORMINV(RAND(),0,SQRT($B$13*($B$7+$B$8^2))*$B$9*(1-$B$10))</f>
        <v>3820.17454456693</v>
      </c>
      <c r="R134" s="14" t="n">
        <f aca="false">$B$4-13*($B$5+$B$6)/30-IF($B$11&lt;=13,$B$12,0)+0</f>
        <v>8876.66666666667</v>
      </c>
      <c r="S134" s="14" t="n">
        <f aca="false">$B$4-27*($B$5+$B$6)/30-IF($B$11&lt;=27,$B$12,0)+L134</f>
        <v>10733.0896550342</v>
      </c>
      <c r="T134" s="14" t="n">
        <f aca="false">$B$4-41*($B$5+$B$6)/30-IF($B$11&lt;=41,$B$12,0)+L134+M134</f>
        <v>1622.05689226776</v>
      </c>
      <c r="U134" s="14" t="n">
        <f aca="false">$B$4-55*($B$5+$B$6)/30-IF($B$11&lt;=55,$B$12,0)+L134+M134+N134</f>
        <v>2891.68697540006</v>
      </c>
      <c r="V134" s="14" t="n">
        <f aca="false">$B$4-69*($B$5+$B$6)/30-IF($B$11&lt;=69,$B$12,0)+L134+M134+N134+O134</f>
        <v>4058.79230238511</v>
      </c>
      <c r="W134" s="14" t="n">
        <f aca="false">$B$4-83*($B$5+$B$6)/30-IF($B$11&lt;=83,$B$12,0)+L134+M134+N134+O134+P134</f>
        <v>5912.89408976106</v>
      </c>
      <c r="X134" s="14" t="n">
        <f aca="false">$B$4-90*($B$5+$B$6)/30-IF($B$11&lt;=90,$B$12,0)+L134+M134+N134+O134+P134+Q134</f>
        <v>8589.73530099466</v>
      </c>
      <c r="AA134" s="14" t="n">
        <f aca="false">MIN(R134:X134)</f>
        <v>1622.05689226776</v>
      </c>
    </row>
    <row r="135" customFormat="false" ht="15" hidden="false" customHeight="false" outlineLevel="0" collapsed="false">
      <c r="K135" s="2" t="n">
        <v>130</v>
      </c>
      <c r="L135" s="14" t="n">
        <f aca="true">$B$16+NORMINV(RAND(),0,SQRT($B$13*($B$7+$B$8^2))*$B$9*(1-$B$10))</f>
        <v>3700.62585258148</v>
      </c>
      <c r="M135" s="14" t="n">
        <f aca="true">$B$16+NORMINV(RAND(),0,SQRT($B$13*($B$7+$B$8^2))*$B$9*(1-$B$10))</f>
        <v>4177.36602254946</v>
      </c>
      <c r="N135" s="14" t="n">
        <f aca="true">$B$16+NORMINV(RAND(),0,SQRT($B$13*($B$7+$B$8^2))*$B$9*(1-$B$10))</f>
        <v>3756.03572165994</v>
      </c>
      <c r="O135" s="14" t="n">
        <f aca="true">$B$16+NORMINV(RAND(),0,SQRT($B$13*($B$7+$B$8^2))*$B$9*(1-$B$10))</f>
        <v>3985.3652063825</v>
      </c>
      <c r="P135" s="14" t="n">
        <f aca="true">$B$16+NORMINV(RAND(),0,SQRT($B$13*($B$7+$B$8^2))*$B$9*(1-$B$10))</f>
        <v>4228.61128580877</v>
      </c>
      <c r="Q135" s="14" t="n">
        <f aca="true">$B$16+NORMINV(RAND(),0,SQRT($B$13*($B$7+$B$8^2))*$B$9*(1-$B$10))</f>
        <v>4448.89150724576</v>
      </c>
      <c r="R135" s="14" t="n">
        <f aca="false">$B$4-13*($B$5+$B$6)/30-IF($B$11&lt;=13,$B$12,0)+0</f>
        <v>8876.66666666667</v>
      </c>
      <c r="S135" s="14" t="n">
        <f aca="false">$B$4-27*($B$5+$B$6)/30-IF($B$11&lt;=27,$B$12,0)+L135</f>
        <v>10290.6258525815</v>
      </c>
      <c r="T135" s="14" t="n">
        <f aca="false">$B$4-41*($B$5+$B$6)/30-IF($B$11&lt;=41,$B$12,0)+L135+M135</f>
        <v>996.525208464274</v>
      </c>
      <c r="U135" s="14" t="n">
        <f aca="false">$B$4-55*($B$5+$B$6)/30-IF($B$11&lt;=55,$B$12,0)+L135+M135+N135</f>
        <v>2465.89426345754</v>
      </c>
      <c r="V135" s="14" t="n">
        <f aca="false">$B$4-69*($B$5+$B$6)/30-IF($B$11&lt;=69,$B$12,0)+L135+M135+N135+O135</f>
        <v>4164.59280317338</v>
      </c>
      <c r="W135" s="14" t="n">
        <f aca="false">$B$4-83*($B$5+$B$6)/30-IF($B$11&lt;=83,$B$12,0)+L135+M135+N135+O135+P135</f>
        <v>6106.53742231548</v>
      </c>
      <c r="X135" s="14" t="n">
        <f aca="false">$B$4-90*($B$5+$B$6)/30-IF($B$11&lt;=90,$B$12,0)+L135+M135+N135+O135+P135+Q135</f>
        <v>9412.09559622791</v>
      </c>
      <c r="AA135" s="14" t="n">
        <f aca="false">MIN(R135:X135)</f>
        <v>996.525208464274</v>
      </c>
    </row>
    <row r="136" customFormat="false" ht="15" hidden="false" customHeight="false" outlineLevel="0" collapsed="false">
      <c r="K136" s="2" t="n">
        <v>131</v>
      </c>
      <c r="L136" s="14" t="n">
        <f aca="true">$B$16+NORMINV(RAND(),0,SQRT($B$13*($B$7+$B$8^2))*$B$9*(1-$B$10))</f>
        <v>4426.66335563116</v>
      </c>
      <c r="M136" s="14" t="n">
        <f aca="true">$B$16+NORMINV(RAND(),0,SQRT($B$13*($B$7+$B$8^2))*$B$9*(1-$B$10))</f>
        <v>4590.97691744931</v>
      </c>
      <c r="N136" s="14" t="n">
        <f aca="true">$B$16+NORMINV(RAND(),0,SQRT($B$13*($B$7+$B$8^2))*$B$9*(1-$B$10))</f>
        <v>3475.15402878874</v>
      </c>
      <c r="O136" s="14" t="n">
        <f aca="true">$B$16+NORMINV(RAND(),0,SQRT($B$13*($B$7+$B$8^2))*$B$9*(1-$B$10))</f>
        <v>4196.69413869541</v>
      </c>
      <c r="P136" s="14" t="n">
        <f aca="true">$B$16+NORMINV(RAND(),0,SQRT($B$13*($B$7+$B$8^2))*$B$9*(1-$B$10))</f>
        <v>3611.63334190203</v>
      </c>
      <c r="Q136" s="14" t="n">
        <f aca="true">$B$16+NORMINV(RAND(),0,SQRT($B$13*($B$7+$B$8^2))*$B$9*(1-$B$10))</f>
        <v>4229.41525384115</v>
      </c>
      <c r="R136" s="14" t="n">
        <f aca="false">$B$4-13*($B$5+$B$6)/30-IF($B$11&lt;=13,$B$12,0)+0</f>
        <v>8876.66666666667</v>
      </c>
      <c r="S136" s="14" t="n">
        <f aca="false">$B$4-27*($B$5+$B$6)/30-IF($B$11&lt;=27,$B$12,0)+L136</f>
        <v>11016.6633556312</v>
      </c>
      <c r="T136" s="14" t="n">
        <f aca="false">$B$4-41*($B$5+$B$6)/30-IF($B$11&lt;=41,$B$12,0)+L136+M136</f>
        <v>2136.1736064138</v>
      </c>
      <c r="U136" s="14" t="n">
        <f aca="false">$B$4-55*($B$5+$B$6)/30-IF($B$11&lt;=55,$B$12,0)+L136+M136+N136</f>
        <v>3324.66096853587</v>
      </c>
      <c r="V136" s="14" t="n">
        <f aca="false">$B$4-69*($B$5+$B$6)/30-IF($B$11&lt;=69,$B$12,0)+L136+M136+N136+O136</f>
        <v>5234.68844056461</v>
      </c>
      <c r="W136" s="14" t="n">
        <f aca="false">$B$4-83*($B$5+$B$6)/30-IF($B$11&lt;=83,$B$12,0)+L136+M136+N136+O136+P136</f>
        <v>6559.65511579997</v>
      </c>
      <c r="X136" s="14" t="n">
        <f aca="false">$B$4-90*($B$5+$B$6)/30-IF($B$11&lt;=90,$B$12,0)+L136+M136+N136+O136+P136+Q136</f>
        <v>9645.73703630779</v>
      </c>
      <c r="AA136" s="14" t="n">
        <f aca="false">MIN(R136:X136)</f>
        <v>2136.1736064138</v>
      </c>
    </row>
    <row r="137" customFormat="false" ht="15" hidden="false" customHeight="false" outlineLevel="0" collapsed="false">
      <c r="K137" s="2" t="n">
        <v>132</v>
      </c>
      <c r="L137" s="14" t="n">
        <f aca="true">$B$16+NORMINV(RAND(),0,SQRT($B$13*($B$7+$B$8^2))*$B$9*(1-$B$10))</f>
        <v>4190.15745675406</v>
      </c>
      <c r="M137" s="14" t="n">
        <f aca="true">$B$16+NORMINV(RAND(),0,SQRT($B$13*($B$7+$B$8^2))*$B$9*(1-$B$10))</f>
        <v>4113.92255320721</v>
      </c>
      <c r="N137" s="14" t="n">
        <f aca="true">$B$16+NORMINV(RAND(),0,SQRT($B$13*($B$7+$B$8^2))*$B$9*(1-$B$10))</f>
        <v>4112.63872729054</v>
      </c>
      <c r="O137" s="14" t="n">
        <f aca="true">$B$16+NORMINV(RAND(),0,SQRT($B$13*($B$7+$B$8^2))*$B$9*(1-$B$10))</f>
        <v>4254.53101217902</v>
      </c>
      <c r="P137" s="14" t="n">
        <f aca="true">$B$16+NORMINV(RAND(),0,SQRT($B$13*($B$7+$B$8^2))*$B$9*(1-$B$10))</f>
        <v>4232.78091192938</v>
      </c>
      <c r="Q137" s="14" t="n">
        <f aca="true">$B$16+NORMINV(RAND(),0,SQRT($B$13*($B$7+$B$8^2))*$B$9*(1-$B$10))</f>
        <v>4107.89783752427</v>
      </c>
      <c r="R137" s="14" t="n">
        <f aca="false">$B$4-13*($B$5+$B$6)/30-IF($B$11&lt;=13,$B$12,0)+0</f>
        <v>8876.66666666667</v>
      </c>
      <c r="S137" s="14" t="n">
        <f aca="false">$B$4-27*($B$5+$B$6)/30-IF($B$11&lt;=27,$B$12,0)+L137</f>
        <v>10780.1574567541</v>
      </c>
      <c r="T137" s="14" t="n">
        <f aca="false">$B$4-41*($B$5+$B$6)/30-IF($B$11&lt;=41,$B$12,0)+L137+M137</f>
        <v>1422.6133432946</v>
      </c>
      <c r="U137" s="14" t="n">
        <f aca="false">$B$4-55*($B$5+$B$6)/30-IF($B$11&lt;=55,$B$12,0)+L137+M137+N137</f>
        <v>3248.58540391847</v>
      </c>
      <c r="V137" s="14" t="n">
        <f aca="false">$B$4-69*($B$5+$B$6)/30-IF($B$11&lt;=69,$B$12,0)+L137+M137+N137+O137</f>
        <v>5216.44974943082</v>
      </c>
      <c r="W137" s="14" t="n">
        <f aca="false">$B$4-83*($B$5+$B$6)/30-IF($B$11&lt;=83,$B$12,0)+L137+M137+N137+O137+P137</f>
        <v>7162.56399469354</v>
      </c>
      <c r="X137" s="14" t="n">
        <f aca="false">$B$4-90*($B$5+$B$6)/30-IF($B$11&lt;=90,$B$12,0)+L137+M137+N137+O137+P137+Q137</f>
        <v>10127.1284988845</v>
      </c>
      <c r="AA137" s="14" t="n">
        <f aca="false">MIN(R137:X137)</f>
        <v>1422.6133432946</v>
      </c>
    </row>
    <row r="138" customFormat="false" ht="15" hidden="false" customHeight="false" outlineLevel="0" collapsed="false">
      <c r="K138" s="2" t="n">
        <v>133</v>
      </c>
      <c r="L138" s="14" t="n">
        <f aca="true">$B$16+NORMINV(RAND(),0,SQRT($B$13*($B$7+$B$8^2))*$B$9*(1-$B$10))</f>
        <v>4380.54342999502</v>
      </c>
      <c r="M138" s="14" t="n">
        <f aca="true">$B$16+NORMINV(RAND(),0,SQRT($B$13*($B$7+$B$8^2))*$B$9*(1-$B$10))</f>
        <v>3746.77163278708</v>
      </c>
      <c r="N138" s="14" t="n">
        <f aca="true">$B$16+NORMINV(RAND(),0,SQRT($B$13*($B$7+$B$8^2))*$B$9*(1-$B$10))</f>
        <v>4424.52912155392</v>
      </c>
      <c r="O138" s="14" t="n">
        <f aca="true">$B$16+NORMINV(RAND(),0,SQRT($B$13*($B$7+$B$8^2))*$B$9*(1-$B$10))</f>
        <v>4294.487556559</v>
      </c>
      <c r="P138" s="14" t="n">
        <f aca="true">$B$16+NORMINV(RAND(),0,SQRT($B$13*($B$7+$B$8^2))*$B$9*(1-$B$10))</f>
        <v>3618.02690593376</v>
      </c>
      <c r="Q138" s="14" t="n">
        <f aca="true">$B$16+NORMINV(RAND(),0,SQRT($B$13*($B$7+$B$8^2))*$B$9*(1-$B$10))</f>
        <v>3798.42074059981</v>
      </c>
      <c r="R138" s="14" t="n">
        <f aca="false">$B$4-13*($B$5+$B$6)/30-IF($B$11&lt;=13,$B$12,0)+0</f>
        <v>8876.66666666667</v>
      </c>
      <c r="S138" s="14" t="n">
        <f aca="false">$B$4-27*($B$5+$B$6)/30-IF($B$11&lt;=27,$B$12,0)+L138</f>
        <v>10970.543429995</v>
      </c>
      <c r="T138" s="14" t="n">
        <f aca="false">$B$4-41*($B$5+$B$6)/30-IF($B$11&lt;=41,$B$12,0)+L138+M138</f>
        <v>1245.84839611543</v>
      </c>
      <c r="U138" s="14" t="n">
        <f aca="false">$B$4-55*($B$5+$B$6)/30-IF($B$11&lt;=55,$B$12,0)+L138+M138+N138</f>
        <v>3383.71085100268</v>
      </c>
      <c r="V138" s="14" t="n">
        <f aca="false">$B$4-69*($B$5+$B$6)/30-IF($B$11&lt;=69,$B$12,0)+L138+M138+N138+O138</f>
        <v>5391.53174089501</v>
      </c>
      <c r="W138" s="14" t="n">
        <f aca="false">$B$4-83*($B$5+$B$6)/30-IF($B$11&lt;=83,$B$12,0)+L138+M138+N138+O138+P138</f>
        <v>6722.8919801621</v>
      </c>
      <c r="X138" s="14" t="n">
        <f aca="false">$B$4-90*($B$5+$B$6)/30-IF($B$11&lt;=90,$B$12,0)+L138+M138+N138+O138+P138+Q138</f>
        <v>9377.97938742858</v>
      </c>
      <c r="AA138" s="14" t="n">
        <f aca="false">MIN(R138:X138)</f>
        <v>1245.84839611543</v>
      </c>
    </row>
    <row r="139" customFormat="false" ht="15" hidden="false" customHeight="false" outlineLevel="0" collapsed="false">
      <c r="K139" s="2" t="n">
        <v>134</v>
      </c>
      <c r="L139" s="14" t="n">
        <f aca="true">$B$16+NORMINV(RAND(),0,SQRT($B$13*($B$7+$B$8^2))*$B$9*(1-$B$10))</f>
        <v>4249.35786203057</v>
      </c>
      <c r="M139" s="14" t="n">
        <f aca="true">$B$16+NORMINV(RAND(),0,SQRT($B$13*($B$7+$B$8^2))*$B$9*(1-$B$10))</f>
        <v>4082.87039139972</v>
      </c>
      <c r="N139" s="14" t="n">
        <f aca="true">$B$16+NORMINV(RAND(),0,SQRT($B$13*($B$7+$B$8^2))*$B$9*(1-$B$10))</f>
        <v>3433.92723452846</v>
      </c>
      <c r="O139" s="14" t="n">
        <f aca="true">$B$16+NORMINV(RAND(),0,SQRT($B$13*($B$7+$B$8^2))*$B$9*(1-$B$10))</f>
        <v>3617.59314735582</v>
      </c>
      <c r="P139" s="14" t="n">
        <f aca="true">$B$16+NORMINV(RAND(),0,SQRT($B$13*($B$7+$B$8^2))*$B$9*(1-$B$10))</f>
        <v>4240.38779020042</v>
      </c>
      <c r="Q139" s="14" t="n">
        <f aca="true">$B$16+NORMINV(RAND(),0,SQRT($B$13*($B$7+$B$8^2))*$B$9*(1-$B$10))</f>
        <v>3388.82540182112</v>
      </c>
      <c r="R139" s="14" t="n">
        <f aca="false">$B$4-13*($B$5+$B$6)/30-IF($B$11&lt;=13,$B$12,0)+0</f>
        <v>8876.66666666667</v>
      </c>
      <c r="S139" s="14" t="n">
        <f aca="false">$B$4-27*($B$5+$B$6)/30-IF($B$11&lt;=27,$B$12,0)+L139</f>
        <v>10839.3578620306</v>
      </c>
      <c r="T139" s="14" t="n">
        <f aca="false">$B$4-41*($B$5+$B$6)/30-IF($B$11&lt;=41,$B$12,0)+L139+M139</f>
        <v>1450.76158676363</v>
      </c>
      <c r="U139" s="14" t="n">
        <f aca="false">$B$4-55*($B$5+$B$6)/30-IF($B$11&lt;=55,$B$12,0)+L139+M139+N139</f>
        <v>2598.02215462541</v>
      </c>
      <c r="V139" s="14" t="n">
        <f aca="false">$B$4-69*($B$5+$B$6)/30-IF($B$11&lt;=69,$B$12,0)+L139+M139+N139+O139</f>
        <v>3928.94863531456</v>
      </c>
      <c r="W139" s="14" t="n">
        <f aca="false">$B$4-83*($B$5+$B$6)/30-IF($B$11&lt;=83,$B$12,0)+L139+M139+N139+O139+P139</f>
        <v>5882.66975884832</v>
      </c>
      <c r="X139" s="14" t="n">
        <f aca="false">$B$4-90*($B$5+$B$6)/30-IF($B$11&lt;=90,$B$12,0)+L139+M139+N139+O139+P139+Q139</f>
        <v>8128.1618273361</v>
      </c>
      <c r="AA139" s="14" t="n">
        <f aca="false">MIN(R139:X139)</f>
        <v>1450.76158676363</v>
      </c>
    </row>
    <row r="140" customFormat="false" ht="15" hidden="false" customHeight="false" outlineLevel="0" collapsed="false">
      <c r="K140" s="2" t="n">
        <v>135</v>
      </c>
      <c r="L140" s="14" t="n">
        <f aca="true">$B$16+NORMINV(RAND(),0,SQRT($B$13*($B$7+$B$8^2))*$B$9*(1-$B$10))</f>
        <v>4873.04847453901</v>
      </c>
      <c r="M140" s="14" t="n">
        <f aca="true">$B$16+NORMINV(RAND(),0,SQRT($B$13*($B$7+$B$8^2))*$B$9*(1-$B$10))</f>
        <v>4450.86762579625</v>
      </c>
      <c r="N140" s="14" t="n">
        <f aca="true">$B$16+NORMINV(RAND(),0,SQRT($B$13*($B$7+$B$8^2))*$B$9*(1-$B$10))</f>
        <v>3759.88614333747</v>
      </c>
      <c r="O140" s="14" t="n">
        <f aca="true">$B$16+NORMINV(RAND(),0,SQRT($B$13*($B$7+$B$8^2))*$B$9*(1-$B$10))</f>
        <v>4003.45204761019</v>
      </c>
      <c r="P140" s="14" t="n">
        <f aca="true">$B$16+NORMINV(RAND(),0,SQRT($B$13*($B$7+$B$8^2))*$B$9*(1-$B$10))</f>
        <v>4371.55184895255</v>
      </c>
      <c r="Q140" s="14" t="n">
        <f aca="true">$B$16+NORMINV(RAND(),0,SQRT($B$13*($B$7+$B$8^2))*$B$9*(1-$B$10))</f>
        <v>4322.69397024149</v>
      </c>
      <c r="R140" s="14" t="n">
        <f aca="false">$B$4-13*($B$5+$B$6)/30-IF($B$11&lt;=13,$B$12,0)+0</f>
        <v>8876.66666666667</v>
      </c>
      <c r="S140" s="14" t="n">
        <f aca="false">$B$4-27*($B$5+$B$6)/30-IF($B$11&lt;=27,$B$12,0)+L140</f>
        <v>11463.048474539</v>
      </c>
      <c r="T140" s="14" t="n">
        <f aca="false">$B$4-41*($B$5+$B$6)/30-IF($B$11&lt;=41,$B$12,0)+L140+M140</f>
        <v>2442.44943366859</v>
      </c>
      <c r="U140" s="14" t="n">
        <f aca="false">$B$4-55*($B$5+$B$6)/30-IF($B$11&lt;=55,$B$12,0)+L140+M140+N140</f>
        <v>3915.6689103394</v>
      </c>
      <c r="V140" s="14" t="n">
        <f aca="false">$B$4-69*($B$5+$B$6)/30-IF($B$11&lt;=69,$B$12,0)+L140+M140+N140+O140</f>
        <v>5632.45429128293</v>
      </c>
      <c r="W140" s="14" t="n">
        <f aca="false">$B$4-83*($B$5+$B$6)/30-IF($B$11&lt;=83,$B$12,0)+L140+M140+N140+O140+P140</f>
        <v>7717.33947356881</v>
      </c>
      <c r="X140" s="14" t="n">
        <f aca="false">$B$4-90*($B$5+$B$6)/30-IF($B$11&lt;=90,$B$12,0)+L140+M140+N140+O140+P140+Q140</f>
        <v>10896.700110477</v>
      </c>
      <c r="AA140" s="14" t="n">
        <f aca="false">MIN(R140:X140)</f>
        <v>2442.44943366859</v>
      </c>
    </row>
    <row r="141" customFormat="false" ht="15" hidden="false" customHeight="false" outlineLevel="0" collapsed="false">
      <c r="K141" s="2" t="n">
        <v>136</v>
      </c>
      <c r="L141" s="14" t="n">
        <f aca="true">$B$16+NORMINV(RAND(),0,SQRT($B$13*($B$7+$B$8^2))*$B$9*(1-$B$10))</f>
        <v>3726.78779246191</v>
      </c>
      <c r="M141" s="14" t="n">
        <f aca="true">$B$16+NORMINV(RAND(),0,SQRT($B$13*($B$7+$B$8^2))*$B$9*(1-$B$10))</f>
        <v>3984.40388220684</v>
      </c>
      <c r="N141" s="14" t="n">
        <f aca="true">$B$16+NORMINV(RAND(),0,SQRT($B$13*($B$7+$B$8^2))*$B$9*(1-$B$10))</f>
        <v>4562.29992445763</v>
      </c>
      <c r="O141" s="14" t="n">
        <f aca="true">$B$16+NORMINV(RAND(),0,SQRT($B$13*($B$7+$B$8^2))*$B$9*(1-$B$10))</f>
        <v>3813.53313545563</v>
      </c>
      <c r="P141" s="14" t="n">
        <f aca="true">$B$16+NORMINV(RAND(),0,SQRT($B$13*($B$7+$B$8^2))*$B$9*(1-$B$10))</f>
        <v>4024.03366662145</v>
      </c>
      <c r="Q141" s="14" t="n">
        <f aca="true">$B$16+NORMINV(RAND(),0,SQRT($B$13*($B$7+$B$8^2))*$B$9*(1-$B$10))</f>
        <v>3995.44109480997</v>
      </c>
      <c r="R141" s="14" t="n">
        <f aca="false">$B$4-13*($B$5+$B$6)/30-IF($B$11&lt;=13,$B$12,0)+0</f>
        <v>8876.66666666667</v>
      </c>
      <c r="S141" s="14" t="n">
        <f aca="false">$B$4-27*($B$5+$B$6)/30-IF($B$11&lt;=27,$B$12,0)+L141</f>
        <v>10316.7877924619</v>
      </c>
      <c r="T141" s="14" t="n">
        <f aca="false">$B$4-41*($B$5+$B$6)/30-IF($B$11&lt;=41,$B$12,0)+L141+M141</f>
        <v>829.725008002088</v>
      </c>
      <c r="U141" s="14" t="n">
        <f aca="false">$B$4-55*($B$5+$B$6)/30-IF($B$11&lt;=55,$B$12,0)+L141+M141+N141</f>
        <v>3105.35826579305</v>
      </c>
      <c r="V141" s="14" t="n">
        <f aca="false">$B$4-69*($B$5+$B$6)/30-IF($B$11&lt;=69,$B$12,0)+L141+M141+N141+O141</f>
        <v>4632.22473458201</v>
      </c>
      <c r="W141" s="14" t="n">
        <f aca="false">$B$4-83*($B$5+$B$6)/30-IF($B$11&lt;=83,$B$12,0)+L141+M141+N141+O141+P141</f>
        <v>6369.59173453679</v>
      </c>
      <c r="X141" s="14" t="n">
        <f aca="false">$B$4-90*($B$5+$B$6)/30-IF($B$11&lt;=90,$B$12,0)+L141+M141+N141+O141+P141+Q141</f>
        <v>9221.69949601343</v>
      </c>
      <c r="AA141" s="14" t="n">
        <f aca="false">MIN(R141:X141)</f>
        <v>829.725008002088</v>
      </c>
    </row>
    <row r="142" customFormat="false" ht="15" hidden="false" customHeight="false" outlineLevel="0" collapsed="false">
      <c r="K142" s="2" t="n">
        <v>137</v>
      </c>
      <c r="L142" s="14" t="n">
        <f aca="true">$B$16+NORMINV(RAND(),0,SQRT($B$13*($B$7+$B$8^2))*$B$9*(1-$B$10))</f>
        <v>3807.74946288104</v>
      </c>
      <c r="M142" s="14" t="n">
        <f aca="true">$B$16+NORMINV(RAND(),0,SQRT($B$13*($B$7+$B$8^2))*$B$9*(1-$B$10))</f>
        <v>4191.348239027</v>
      </c>
      <c r="N142" s="14" t="n">
        <f aca="true">$B$16+NORMINV(RAND(),0,SQRT($B$13*($B$7+$B$8^2))*$B$9*(1-$B$10))</f>
        <v>4365.11712832871</v>
      </c>
      <c r="O142" s="14" t="n">
        <f aca="true">$B$16+NORMINV(RAND(),0,SQRT($B$13*($B$7+$B$8^2))*$B$9*(1-$B$10))</f>
        <v>4456.35646239236</v>
      </c>
      <c r="P142" s="14" t="n">
        <f aca="true">$B$16+NORMINV(RAND(),0,SQRT($B$13*($B$7+$B$8^2))*$B$9*(1-$B$10))</f>
        <v>4338.63671286544</v>
      </c>
      <c r="Q142" s="14" t="n">
        <f aca="true">$B$16+NORMINV(RAND(),0,SQRT($B$13*($B$7+$B$8^2))*$B$9*(1-$B$10))</f>
        <v>4531.65170463612</v>
      </c>
      <c r="R142" s="14" t="n">
        <f aca="false">$B$4-13*($B$5+$B$6)/30-IF($B$11&lt;=13,$B$12,0)+0</f>
        <v>8876.66666666667</v>
      </c>
      <c r="S142" s="14" t="n">
        <f aca="false">$B$4-27*($B$5+$B$6)/30-IF($B$11&lt;=27,$B$12,0)+L142</f>
        <v>10397.749462881</v>
      </c>
      <c r="T142" s="14" t="n">
        <f aca="false">$B$4-41*($B$5+$B$6)/30-IF($B$11&lt;=41,$B$12,0)+L142+M142</f>
        <v>1117.63103524137</v>
      </c>
      <c r="U142" s="14" t="n">
        <f aca="false">$B$4-55*($B$5+$B$6)/30-IF($B$11&lt;=55,$B$12,0)+L142+M142+N142</f>
        <v>3196.08149690341</v>
      </c>
      <c r="V142" s="14" t="n">
        <f aca="false">$B$4-69*($B$5+$B$6)/30-IF($B$11&lt;=69,$B$12,0)+L142+M142+N142+O142</f>
        <v>5365.7712926291</v>
      </c>
      <c r="W142" s="14" t="n">
        <f aca="false">$B$4-83*($B$5+$B$6)/30-IF($B$11&lt;=83,$B$12,0)+L142+M142+N142+O142+P142</f>
        <v>7417.74133882788</v>
      </c>
      <c r="X142" s="14" t="n">
        <f aca="false">$B$4-90*($B$5+$B$6)/30-IF($B$11&lt;=90,$B$12,0)+L142+M142+N142+O142+P142+Q142</f>
        <v>10806.0597101307</v>
      </c>
      <c r="AA142" s="14" t="n">
        <f aca="false">MIN(R142:X142)</f>
        <v>1117.63103524137</v>
      </c>
    </row>
    <row r="143" customFormat="false" ht="15" hidden="false" customHeight="false" outlineLevel="0" collapsed="false">
      <c r="K143" s="2" t="n">
        <v>138</v>
      </c>
      <c r="L143" s="14" t="n">
        <f aca="true">$B$16+NORMINV(RAND(),0,SQRT($B$13*($B$7+$B$8^2))*$B$9*(1-$B$10))</f>
        <v>3771.34924874076</v>
      </c>
      <c r="M143" s="14" t="n">
        <f aca="true">$B$16+NORMINV(RAND(),0,SQRT($B$13*($B$7+$B$8^2))*$B$9*(1-$B$10))</f>
        <v>3882.47835263681</v>
      </c>
      <c r="N143" s="14" t="n">
        <f aca="true">$B$16+NORMINV(RAND(),0,SQRT($B$13*($B$7+$B$8^2))*$B$9*(1-$B$10))</f>
        <v>3777.63805008771</v>
      </c>
      <c r="O143" s="14" t="n">
        <f aca="true">$B$16+NORMINV(RAND(),0,SQRT($B$13*($B$7+$B$8^2))*$B$9*(1-$B$10))</f>
        <v>4157.49980809354</v>
      </c>
      <c r="P143" s="14" t="n">
        <f aca="true">$B$16+NORMINV(RAND(),0,SQRT($B$13*($B$7+$B$8^2))*$B$9*(1-$B$10))</f>
        <v>3358.49785483869</v>
      </c>
      <c r="Q143" s="14" t="n">
        <f aca="true">$B$16+NORMINV(RAND(),0,SQRT($B$13*($B$7+$B$8^2))*$B$9*(1-$B$10))</f>
        <v>3841.4629017714</v>
      </c>
      <c r="R143" s="14" t="n">
        <f aca="false">$B$4-13*($B$5+$B$6)/30-IF($B$11&lt;=13,$B$12,0)+0</f>
        <v>8876.66666666667</v>
      </c>
      <c r="S143" s="14" t="n">
        <f aca="false">$B$4-27*($B$5+$B$6)/30-IF($B$11&lt;=27,$B$12,0)+L143</f>
        <v>10361.3492487408</v>
      </c>
      <c r="T143" s="14" t="n">
        <f aca="false">$B$4-41*($B$5+$B$6)/30-IF($B$11&lt;=41,$B$12,0)+L143+M143</f>
        <v>772.360934710898</v>
      </c>
      <c r="U143" s="14" t="n">
        <f aca="false">$B$4-55*($B$5+$B$6)/30-IF($B$11&lt;=55,$B$12,0)+L143+M143+N143</f>
        <v>2263.33231813194</v>
      </c>
      <c r="V143" s="14" t="n">
        <f aca="false">$B$4-69*($B$5+$B$6)/30-IF($B$11&lt;=69,$B$12,0)+L143+M143+N143+O143</f>
        <v>4134.16545955881</v>
      </c>
      <c r="W143" s="14" t="n">
        <f aca="false">$B$4-83*($B$5+$B$6)/30-IF($B$11&lt;=83,$B$12,0)+L143+M143+N143+O143+P143</f>
        <v>5205.99664773084</v>
      </c>
      <c r="X143" s="14" t="n">
        <f aca="false">$B$4-90*($B$5+$B$6)/30-IF($B$11&lt;=90,$B$12,0)+L143+M143+N143+O143+P143+Q143</f>
        <v>7904.12621616891</v>
      </c>
      <c r="AA143" s="14" t="n">
        <f aca="false">MIN(R143:X143)</f>
        <v>772.360934710898</v>
      </c>
    </row>
    <row r="144" customFormat="false" ht="15" hidden="false" customHeight="false" outlineLevel="0" collapsed="false">
      <c r="K144" s="2" t="n">
        <v>139</v>
      </c>
      <c r="L144" s="14" t="n">
        <f aca="true">$B$16+NORMINV(RAND(),0,SQRT($B$13*($B$7+$B$8^2))*$B$9*(1-$B$10))</f>
        <v>3334.47358156739</v>
      </c>
      <c r="M144" s="14" t="n">
        <f aca="true">$B$16+NORMINV(RAND(),0,SQRT($B$13*($B$7+$B$8^2))*$B$9*(1-$B$10))</f>
        <v>3872.02876028815</v>
      </c>
      <c r="N144" s="14" t="n">
        <f aca="true">$B$16+NORMINV(RAND(),0,SQRT($B$13*($B$7+$B$8^2))*$B$9*(1-$B$10))</f>
        <v>4144.18478408324</v>
      </c>
      <c r="O144" s="14" t="n">
        <f aca="true">$B$16+NORMINV(RAND(),0,SQRT($B$13*($B$7+$B$8^2))*$B$9*(1-$B$10))</f>
        <v>4643.18410855309</v>
      </c>
      <c r="P144" s="14" t="n">
        <f aca="true">$B$16+NORMINV(RAND(),0,SQRT($B$13*($B$7+$B$8^2))*$B$9*(1-$B$10))</f>
        <v>4297.69155588241</v>
      </c>
      <c r="Q144" s="14" t="n">
        <f aca="true">$B$16+NORMINV(RAND(),0,SQRT($B$13*($B$7+$B$8^2))*$B$9*(1-$B$10))</f>
        <v>3390.18108535247</v>
      </c>
      <c r="R144" s="14" t="n">
        <f aca="false">$B$4-13*($B$5+$B$6)/30-IF($B$11&lt;=13,$B$12,0)+0</f>
        <v>8876.66666666667</v>
      </c>
      <c r="S144" s="14" t="n">
        <f aca="false">$B$4-27*($B$5+$B$6)/30-IF($B$11&lt;=27,$B$12,0)+L144</f>
        <v>9924.47358156739</v>
      </c>
      <c r="T144" s="14" t="n">
        <f aca="false">$B$4-41*($B$5+$B$6)/30-IF($B$11&lt;=41,$B$12,0)+L144+M144</f>
        <v>325.035675188874</v>
      </c>
      <c r="U144" s="14" t="n">
        <f aca="false">$B$4-55*($B$5+$B$6)/30-IF($B$11&lt;=55,$B$12,0)+L144+M144+N144</f>
        <v>2182.55379260544</v>
      </c>
      <c r="V144" s="14" t="n">
        <f aca="false">$B$4-69*($B$5+$B$6)/30-IF($B$11&lt;=69,$B$12,0)+L144+M144+N144+O144</f>
        <v>4539.07123449187</v>
      </c>
      <c r="W144" s="14" t="n">
        <f aca="false">$B$4-83*($B$5+$B$6)/30-IF($B$11&lt;=83,$B$12,0)+L144+M144+N144+O144+P144</f>
        <v>6550.09612370761</v>
      </c>
      <c r="X144" s="14" t="n">
        <f aca="false">$B$4-90*($B$5+$B$6)/30-IF($B$11&lt;=90,$B$12,0)+L144+M144+N144+O144+P144+Q144</f>
        <v>8796.94387572674</v>
      </c>
      <c r="AA144" s="14" t="n">
        <f aca="false">MIN(R144:X144)</f>
        <v>325.035675188874</v>
      </c>
    </row>
    <row r="145" customFormat="false" ht="15" hidden="false" customHeight="false" outlineLevel="0" collapsed="false">
      <c r="K145" s="2" t="n">
        <v>140</v>
      </c>
      <c r="L145" s="14" t="n">
        <f aca="true">$B$16+NORMINV(RAND(),0,SQRT($B$13*($B$7+$B$8^2))*$B$9*(1-$B$10))</f>
        <v>4265.67427832267</v>
      </c>
      <c r="M145" s="14" t="n">
        <f aca="true">$B$16+NORMINV(RAND(),0,SQRT($B$13*($B$7+$B$8^2))*$B$9*(1-$B$10))</f>
        <v>3744.88471921977</v>
      </c>
      <c r="N145" s="14" t="n">
        <f aca="true">$B$16+NORMINV(RAND(),0,SQRT($B$13*($B$7+$B$8^2))*$B$9*(1-$B$10))</f>
        <v>4404.19891549113</v>
      </c>
      <c r="O145" s="14" t="n">
        <f aca="true">$B$16+NORMINV(RAND(),0,SQRT($B$13*($B$7+$B$8^2))*$B$9*(1-$B$10))</f>
        <v>4354.85073517833</v>
      </c>
      <c r="P145" s="14" t="n">
        <f aca="true">$B$16+NORMINV(RAND(),0,SQRT($B$13*($B$7+$B$8^2))*$B$9*(1-$B$10))</f>
        <v>4364.88282908771</v>
      </c>
      <c r="Q145" s="14" t="n">
        <f aca="true">$B$16+NORMINV(RAND(),0,SQRT($B$13*($B$7+$B$8^2))*$B$9*(1-$B$10))</f>
        <v>4070.7669483134</v>
      </c>
      <c r="R145" s="14" t="n">
        <f aca="false">$B$4-13*($B$5+$B$6)/30-IF($B$11&lt;=13,$B$12,0)+0</f>
        <v>8876.66666666667</v>
      </c>
      <c r="S145" s="14" t="n">
        <f aca="false">$B$4-27*($B$5+$B$6)/30-IF($B$11&lt;=27,$B$12,0)+L145</f>
        <v>10855.6742783227</v>
      </c>
      <c r="T145" s="14" t="n">
        <f aca="false">$B$4-41*($B$5+$B$6)/30-IF($B$11&lt;=41,$B$12,0)+L145+M145</f>
        <v>1129.09233087577</v>
      </c>
      <c r="U145" s="14" t="n">
        <f aca="false">$B$4-55*($B$5+$B$6)/30-IF($B$11&lt;=55,$B$12,0)+L145+M145+N145</f>
        <v>3246.62457970023</v>
      </c>
      <c r="V145" s="14" t="n">
        <f aca="false">$B$4-69*($B$5+$B$6)/30-IF($B$11&lt;=69,$B$12,0)+L145+M145+N145+O145</f>
        <v>5314.8086482119</v>
      </c>
      <c r="W145" s="14" t="n">
        <f aca="false">$B$4-83*($B$5+$B$6)/30-IF($B$11&lt;=83,$B$12,0)+L145+M145+N145+O145+P145</f>
        <v>7393.02481063294</v>
      </c>
      <c r="X145" s="14" t="n">
        <f aca="false">$B$4-90*($B$5+$B$6)/30-IF($B$11&lt;=90,$B$12,0)+L145+M145+N145+O145+P145+Q145</f>
        <v>10320.458425613</v>
      </c>
      <c r="AA145" s="14" t="n">
        <f aca="false">MIN(R145:X145)</f>
        <v>1129.09233087577</v>
      </c>
    </row>
    <row r="146" customFormat="false" ht="15" hidden="false" customHeight="false" outlineLevel="0" collapsed="false">
      <c r="K146" s="2" t="n">
        <v>141</v>
      </c>
      <c r="L146" s="14" t="n">
        <f aca="true">$B$16+NORMINV(RAND(),0,SQRT($B$13*($B$7+$B$8^2))*$B$9*(1-$B$10))</f>
        <v>4125.88161159813</v>
      </c>
      <c r="M146" s="14" t="n">
        <f aca="true">$B$16+NORMINV(RAND(),0,SQRT($B$13*($B$7+$B$8^2))*$B$9*(1-$B$10))</f>
        <v>4470.83576687562</v>
      </c>
      <c r="N146" s="14" t="n">
        <f aca="true">$B$16+NORMINV(RAND(),0,SQRT($B$13*($B$7+$B$8^2))*$B$9*(1-$B$10))</f>
        <v>3820.05043510182</v>
      </c>
      <c r="O146" s="14" t="n">
        <f aca="true">$B$16+NORMINV(RAND(),0,SQRT($B$13*($B$7+$B$8^2))*$B$9*(1-$B$10))</f>
        <v>3876.46348919071</v>
      </c>
      <c r="P146" s="14" t="n">
        <f aca="true">$B$16+NORMINV(RAND(),0,SQRT($B$13*($B$7+$B$8^2))*$B$9*(1-$B$10))</f>
        <v>4295.29132703139</v>
      </c>
      <c r="Q146" s="14" t="n">
        <f aca="true">$B$16+NORMINV(RAND(),0,SQRT($B$13*($B$7+$B$8^2))*$B$9*(1-$B$10))</f>
        <v>3982.6765526589</v>
      </c>
      <c r="R146" s="14" t="n">
        <f aca="false">$B$4-13*($B$5+$B$6)/30-IF($B$11&lt;=13,$B$12,0)+0</f>
        <v>8876.66666666667</v>
      </c>
      <c r="S146" s="14" t="n">
        <f aca="false">$B$4-27*($B$5+$B$6)/30-IF($B$11&lt;=27,$B$12,0)+L146</f>
        <v>10715.8816115981</v>
      </c>
      <c r="T146" s="14" t="n">
        <f aca="false">$B$4-41*($B$5+$B$6)/30-IF($B$11&lt;=41,$B$12,0)+L146+M146</f>
        <v>1715.25071180708</v>
      </c>
      <c r="U146" s="14" t="n">
        <f aca="false">$B$4-55*($B$5+$B$6)/30-IF($B$11&lt;=55,$B$12,0)+L146+M146+N146</f>
        <v>3248.63448024224</v>
      </c>
      <c r="V146" s="14" t="n">
        <f aca="false">$B$4-69*($B$5+$B$6)/30-IF($B$11&lt;=69,$B$12,0)+L146+M146+N146+O146</f>
        <v>4838.43130276628</v>
      </c>
      <c r="W146" s="14" t="n">
        <f aca="false">$B$4-83*($B$5+$B$6)/30-IF($B$11&lt;=83,$B$12,0)+L146+M146+N146+O146+P146</f>
        <v>6847.055963131</v>
      </c>
      <c r="X146" s="14" t="n">
        <f aca="false">$B$4-90*($B$5+$B$6)/30-IF($B$11&lt;=90,$B$12,0)+L146+M146+N146+O146+P146+Q146</f>
        <v>9686.39918245657</v>
      </c>
      <c r="AA146" s="14" t="n">
        <f aca="false">MIN(R146:X146)</f>
        <v>1715.25071180708</v>
      </c>
    </row>
    <row r="147" customFormat="false" ht="15" hidden="false" customHeight="false" outlineLevel="0" collapsed="false">
      <c r="K147" s="2" t="n">
        <v>142</v>
      </c>
      <c r="L147" s="14" t="n">
        <f aca="true">$B$16+NORMINV(RAND(),0,SQRT($B$13*($B$7+$B$8^2))*$B$9*(1-$B$10))</f>
        <v>4250.41401518256</v>
      </c>
      <c r="M147" s="14" t="n">
        <f aca="true">$B$16+NORMINV(RAND(),0,SQRT($B$13*($B$7+$B$8^2))*$B$9*(1-$B$10))</f>
        <v>3969.51277636654</v>
      </c>
      <c r="N147" s="14" t="n">
        <f aca="true">$B$16+NORMINV(RAND(),0,SQRT($B$13*($B$7+$B$8^2))*$B$9*(1-$B$10))</f>
        <v>4368.76670672998</v>
      </c>
      <c r="O147" s="14" t="n">
        <f aca="true">$B$16+NORMINV(RAND(),0,SQRT($B$13*($B$7+$B$8^2))*$B$9*(1-$B$10))</f>
        <v>3553.26626611182</v>
      </c>
      <c r="P147" s="14" t="n">
        <f aca="true">$B$16+NORMINV(RAND(),0,SQRT($B$13*($B$7+$B$8^2))*$B$9*(1-$B$10))</f>
        <v>3796.70918109033</v>
      </c>
      <c r="Q147" s="14" t="n">
        <f aca="true">$B$16+NORMINV(RAND(),0,SQRT($B$13*($B$7+$B$8^2))*$B$9*(1-$B$10))</f>
        <v>3853.40393995638</v>
      </c>
      <c r="R147" s="14" t="n">
        <f aca="false">$B$4-13*($B$5+$B$6)/30-IF($B$11&lt;=13,$B$12,0)+0</f>
        <v>8876.66666666667</v>
      </c>
      <c r="S147" s="14" t="n">
        <f aca="false">$B$4-27*($B$5+$B$6)/30-IF($B$11&lt;=27,$B$12,0)+L147</f>
        <v>10840.4140151826</v>
      </c>
      <c r="T147" s="14" t="n">
        <f aca="false">$B$4-41*($B$5+$B$6)/30-IF($B$11&lt;=41,$B$12,0)+L147+M147</f>
        <v>1338.46012488243</v>
      </c>
      <c r="U147" s="14" t="n">
        <f aca="false">$B$4-55*($B$5+$B$6)/30-IF($B$11&lt;=55,$B$12,0)+L147+M147+N147</f>
        <v>3420.56016494574</v>
      </c>
      <c r="V147" s="14" t="n">
        <f aca="false">$B$4-69*($B$5+$B$6)/30-IF($B$11&lt;=69,$B$12,0)+L147+M147+N147+O147</f>
        <v>4687.1597643909</v>
      </c>
      <c r="W147" s="14" t="n">
        <f aca="false">$B$4-83*($B$5+$B$6)/30-IF($B$11&lt;=83,$B$12,0)+L147+M147+N147+O147+P147</f>
        <v>6197.20227881456</v>
      </c>
      <c r="X147" s="14" t="n">
        <f aca="false">$B$4-90*($B$5+$B$6)/30-IF($B$11&lt;=90,$B$12,0)+L147+M147+N147+O147+P147+Q147</f>
        <v>8907.27288543761</v>
      </c>
      <c r="AA147" s="14" t="n">
        <f aca="false">MIN(R147:X147)</f>
        <v>1338.46012488243</v>
      </c>
    </row>
    <row r="148" customFormat="false" ht="15" hidden="false" customHeight="false" outlineLevel="0" collapsed="false">
      <c r="K148" s="2" t="n">
        <v>143</v>
      </c>
      <c r="L148" s="14" t="n">
        <f aca="true">$B$16+NORMINV(RAND(),0,SQRT($B$13*($B$7+$B$8^2))*$B$9*(1-$B$10))</f>
        <v>4516.94691220921</v>
      </c>
      <c r="M148" s="14" t="n">
        <f aca="true">$B$16+NORMINV(RAND(),0,SQRT($B$13*($B$7+$B$8^2))*$B$9*(1-$B$10))</f>
        <v>3766.60696455111</v>
      </c>
      <c r="N148" s="14" t="n">
        <f aca="true">$B$16+NORMINV(RAND(),0,SQRT($B$13*($B$7+$B$8^2))*$B$9*(1-$B$10))</f>
        <v>3980.1727510859</v>
      </c>
      <c r="O148" s="14" t="n">
        <f aca="true">$B$16+NORMINV(RAND(),0,SQRT($B$13*($B$7+$B$8^2))*$B$9*(1-$B$10))</f>
        <v>4235.53334461788</v>
      </c>
      <c r="P148" s="14" t="n">
        <f aca="true">$B$16+NORMINV(RAND(),0,SQRT($B$13*($B$7+$B$8^2))*$B$9*(1-$B$10))</f>
        <v>3720.04054120146</v>
      </c>
      <c r="Q148" s="14" t="n">
        <f aca="true">$B$16+NORMINV(RAND(),0,SQRT($B$13*($B$7+$B$8^2))*$B$9*(1-$B$10))</f>
        <v>4416.00868534913</v>
      </c>
      <c r="R148" s="14" t="n">
        <f aca="false">$B$4-13*($B$5+$B$6)/30-IF($B$11&lt;=13,$B$12,0)+0</f>
        <v>8876.66666666667</v>
      </c>
      <c r="S148" s="14" t="n">
        <f aca="false">$B$4-27*($B$5+$B$6)/30-IF($B$11&lt;=27,$B$12,0)+L148</f>
        <v>11106.9469122092</v>
      </c>
      <c r="T148" s="14" t="n">
        <f aca="false">$B$4-41*($B$5+$B$6)/30-IF($B$11&lt;=41,$B$12,0)+L148+M148</f>
        <v>1402.08721009365</v>
      </c>
      <c r="U148" s="14" t="n">
        <f aca="false">$B$4-55*($B$5+$B$6)/30-IF($B$11&lt;=55,$B$12,0)+L148+M148+N148</f>
        <v>3095.59329451288</v>
      </c>
      <c r="V148" s="14" t="n">
        <f aca="false">$B$4-69*($B$5+$B$6)/30-IF($B$11&lt;=69,$B$12,0)+L148+M148+N148+O148</f>
        <v>5044.45997246409</v>
      </c>
      <c r="W148" s="14" t="n">
        <f aca="false">$B$4-83*($B$5+$B$6)/30-IF($B$11&lt;=83,$B$12,0)+L148+M148+N148+O148+P148</f>
        <v>6477.83384699888</v>
      </c>
      <c r="X148" s="14" t="n">
        <f aca="false">$B$4-90*($B$5+$B$6)/30-IF($B$11&lt;=90,$B$12,0)+L148+M148+N148+O148+P148+Q148</f>
        <v>9750.50919901468</v>
      </c>
      <c r="AA148" s="14" t="n">
        <f aca="false">MIN(R148:X148)</f>
        <v>1402.08721009365</v>
      </c>
    </row>
    <row r="149" customFormat="false" ht="15" hidden="false" customHeight="false" outlineLevel="0" collapsed="false">
      <c r="K149" s="2" t="n">
        <v>144</v>
      </c>
      <c r="L149" s="14" t="n">
        <f aca="true">$B$16+NORMINV(RAND(),0,SQRT($B$13*($B$7+$B$8^2))*$B$9*(1-$B$10))</f>
        <v>4397.82155513902</v>
      </c>
      <c r="M149" s="14" t="n">
        <f aca="true">$B$16+NORMINV(RAND(),0,SQRT($B$13*($B$7+$B$8^2))*$B$9*(1-$B$10))</f>
        <v>4502.89774931059</v>
      </c>
      <c r="N149" s="14" t="n">
        <f aca="true">$B$16+NORMINV(RAND(),0,SQRT($B$13*($B$7+$B$8^2))*$B$9*(1-$B$10))</f>
        <v>4424.68696585303</v>
      </c>
      <c r="O149" s="14" t="n">
        <f aca="true">$B$16+NORMINV(RAND(),0,SQRT($B$13*($B$7+$B$8^2))*$B$9*(1-$B$10))</f>
        <v>4446.8856327806</v>
      </c>
      <c r="P149" s="14" t="n">
        <f aca="true">$B$16+NORMINV(RAND(),0,SQRT($B$13*($B$7+$B$8^2))*$B$9*(1-$B$10))</f>
        <v>3486.2393904609</v>
      </c>
      <c r="Q149" s="14" t="n">
        <f aca="true">$B$16+NORMINV(RAND(),0,SQRT($B$13*($B$7+$B$8^2))*$B$9*(1-$B$10))</f>
        <v>3403.63915743486</v>
      </c>
      <c r="R149" s="14" t="n">
        <f aca="false">$B$4-13*($B$5+$B$6)/30-IF($B$11&lt;=13,$B$12,0)+0</f>
        <v>8876.66666666667</v>
      </c>
      <c r="S149" s="14" t="n">
        <f aca="false">$B$4-27*($B$5+$B$6)/30-IF($B$11&lt;=27,$B$12,0)+L149</f>
        <v>10987.821555139</v>
      </c>
      <c r="T149" s="14" t="n">
        <f aca="false">$B$4-41*($B$5+$B$6)/30-IF($B$11&lt;=41,$B$12,0)+L149+M149</f>
        <v>2019.25263778293</v>
      </c>
      <c r="U149" s="14" t="n">
        <f aca="false">$B$4-55*($B$5+$B$6)/30-IF($B$11&lt;=55,$B$12,0)+L149+M149+N149</f>
        <v>4157.2729369693</v>
      </c>
      <c r="V149" s="14" t="n">
        <f aca="false">$B$4-69*($B$5+$B$6)/30-IF($B$11&lt;=69,$B$12,0)+L149+M149+N149+O149</f>
        <v>6317.49190308324</v>
      </c>
      <c r="W149" s="14" t="n">
        <f aca="false">$B$4-83*($B$5+$B$6)/30-IF($B$11&lt;=83,$B$12,0)+L149+M149+N149+O149+P149</f>
        <v>7517.06462687747</v>
      </c>
      <c r="X149" s="14" t="n">
        <f aca="false">$B$4-90*($B$5+$B$6)/30-IF($B$11&lt;=90,$B$12,0)+L149+M149+N149+O149+P149+Q149</f>
        <v>9777.370450979</v>
      </c>
      <c r="AA149" s="14" t="n">
        <f aca="false">MIN(R149:X149)</f>
        <v>2019.25263778293</v>
      </c>
    </row>
    <row r="150" customFormat="false" ht="15" hidden="false" customHeight="false" outlineLevel="0" collapsed="false">
      <c r="K150" s="2" t="n">
        <v>145</v>
      </c>
      <c r="L150" s="14" t="n">
        <f aca="true">$B$16+NORMINV(RAND(),0,SQRT($B$13*($B$7+$B$8^2))*$B$9*(1-$B$10))</f>
        <v>4867.08879173925</v>
      </c>
      <c r="M150" s="14" t="n">
        <f aca="true">$B$16+NORMINV(RAND(),0,SQRT($B$13*($B$7+$B$8^2))*$B$9*(1-$B$10))</f>
        <v>4269.67941002471</v>
      </c>
      <c r="N150" s="14" t="n">
        <f aca="true">$B$16+NORMINV(RAND(),0,SQRT($B$13*($B$7+$B$8^2))*$B$9*(1-$B$10))</f>
        <v>3896.08707894187</v>
      </c>
      <c r="O150" s="14" t="n">
        <f aca="true">$B$16+NORMINV(RAND(),0,SQRT($B$13*($B$7+$B$8^2))*$B$9*(1-$B$10))</f>
        <v>3807.29694854303</v>
      </c>
      <c r="P150" s="14" t="n">
        <f aca="true">$B$16+NORMINV(RAND(),0,SQRT($B$13*($B$7+$B$8^2))*$B$9*(1-$B$10))</f>
        <v>4588.8662926644</v>
      </c>
      <c r="Q150" s="14" t="n">
        <f aca="true">$B$16+NORMINV(RAND(),0,SQRT($B$13*($B$7+$B$8^2))*$B$9*(1-$B$10))</f>
        <v>4366.58562396643</v>
      </c>
      <c r="R150" s="14" t="n">
        <f aca="false">$B$4-13*($B$5+$B$6)/30-IF($B$11&lt;=13,$B$12,0)+0</f>
        <v>8876.66666666667</v>
      </c>
      <c r="S150" s="14" t="n">
        <f aca="false">$B$4-27*($B$5+$B$6)/30-IF($B$11&lt;=27,$B$12,0)+L150</f>
        <v>11457.0887917392</v>
      </c>
      <c r="T150" s="14" t="n">
        <f aca="false">$B$4-41*($B$5+$B$6)/30-IF($B$11&lt;=41,$B$12,0)+L150+M150</f>
        <v>2255.30153509728</v>
      </c>
      <c r="U150" s="14" t="n">
        <f aca="false">$B$4-55*($B$5+$B$6)/30-IF($B$11&lt;=55,$B$12,0)+L150+M150+N150</f>
        <v>3864.72194737248</v>
      </c>
      <c r="V150" s="14" t="n">
        <f aca="false">$B$4-69*($B$5+$B$6)/30-IF($B$11&lt;=69,$B$12,0)+L150+M150+N150+O150</f>
        <v>5385.35222924885</v>
      </c>
      <c r="W150" s="14" t="n">
        <f aca="false">$B$4-83*($B$5+$B$6)/30-IF($B$11&lt;=83,$B$12,0)+L150+M150+N150+O150+P150</f>
        <v>7687.55185524658</v>
      </c>
      <c r="X150" s="14" t="n">
        <f aca="false">$B$4-90*($B$5+$B$6)/30-IF($B$11&lt;=90,$B$12,0)+L150+M150+N150+O150+P150+Q150</f>
        <v>10910.8041458797</v>
      </c>
      <c r="AA150" s="14" t="n">
        <f aca="false">MIN(R150:X150)</f>
        <v>2255.30153509728</v>
      </c>
    </row>
    <row r="151" customFormat="false" ht="15" hidden="false" customHeight="false" outlineLevel="0" collapsed="false">
      <c r="K151" s="2" t="n">
        <v>146</v>
      </c>
      <c r="L151" s="14" t="n">
        <f aca="true">$B$16+NORMINV(RAND(),0,SQRT($B$13*($B$7+$B$8^2))*$B$9*(1-$B$10))</f>
        <v>4259.84123868629</v>
      </c>
      <c r="M151" s="14" t="n">
        <f aca="true">$B$16+NORMINV(RAND(),0,SQRT($B$13*($B$7+$B$8^2))*$B$9*(1-$B$10))</f>
        <v>4195.7155877509</v>
      </c>
      <c r="N151" s="14" t="n">
        <f aca="true">$B$16+NORMINV(RAND(),0,SQRT($B$13*($B$7+$B$8^2))*$B$9*(1-$B$10))</f>
        <v>3781.86206083203</v>
      </c>
      <c r="O151" s="14" t="n">
        <f aca="true">$B$16+NORMINV(RAND(),0,SQRT($B$13*($B$7+$B$8^2))*$B$9*(1-$B$10))</f>
        <v>4350.49015736633</v>
      </c>
      <c r="P151" s="14" t="n">
        <f aca="true">$B$16+NORMINV(RAND(),0,SQRT($B$13*($B$7+$B$8^2))*$B$9*(1-$B$10))</f>
        <v>3170.69742629214</v>
      </c>
      <c r="Q151" s="14" t="n">
        <f aca="true">$B$16+NORMINV(RAND(),0,SQRT($B$13*($B$7+$B$8^2))*$B$9*(1-$B$10))</f>
        <v>3259.95188101822</v>
      </c>
      <c r="R151" s="14" t="n">
        <f aca="false">$B$4-13*($B$5+$B$6)/30-IF($B$11&lt;=13,$B$12,0)+0</f>
        <v>8876.66666666667</v>
      </c>
      <c r="S151" s="14" t="n">
        <f aca="false">$B$4-27*($B$5+$B$6)/30-IF($B$11&lt;=27,$B$12,0)+L151</f>
        <v>10849.8412386863</v>
      </c>
      <c r="T151" s="14" t="n">
        <f aca="false">$B$4-41*($B$5+$B$6)/30-IF($B$11&lt;=41,$B$12,0)+L151+M151</f>
        <v>1574.09015977052</v>
      </c>
      <c r="U151" s="14" t="n">
        <f aca="false">$B$4-55*($B$5+$B$6)/30-IF($B$11&lt;=55,$B$12,0)+L151+M151+N151</f>
        <v>3069.28555393588</v>
      </c>
      <c r="V151" s="14" t="n">
        <f aca="false">$B$4-69*($B$5+$B$6)/30-IF($B$11&lt;=69,$B$12,0)+L151+M151+N151+O151</f>
        <v>5133.10904463554</v>
      </c>
      <c r="W151" s="14" t="n">
        <f aca="false">$B$4-83*($B$5+$B$6)/30-IF($B$11&lt;=83,$B$12,0)+L151+M151+N151+O151+P151</f>
        <v>6017.13980426101</v>
      </c>
      <c r="X151" s="14" t="n">
        <f aca="false">$B$4-90*($B$5+$B$6)/30-IF($B$11&lt;=90,$B$12,0)+L151+M151+N151+O151+P151+Q151</f>
        <v>8133.7583519459</v>
      </c>
      <c r="AA151" s="14" t="n">
        <f aca="false">MIN(R151:X151)</f>
        <v>1574.09015977052</v>
      </c>
    </row>
    <row r="152" customFormat="false" ht="15" hidden="false" customHeight="false" outlineLevel="0" collapsed="false">
      <c r="K152" s="2" t="n">
        <v>147</v>
      </c>
      <c r="L152" s="14" t="n">
        <f aca="true">$B$16+NORMINV(RAND(),0,SQRT($B$13*($B$7+$B$8^2))*$B$9*(1-$B$10))</f>
        <v>3767.23652726079</v>
      </c>
      <c r="M152" s="14" t="n">
        <f aca="true">$B$16+NORMINV(RAND(),0,SQRT($B$13*($B$7+$B$8^2))*$B$9*(1-$B$10))</f>
        <v>3914.74255945682</v>
      </c>
      <c r="N152" s="14" t="n">
        <f aca="true">$B$16+NORMINV(RAND(),0,SQRT($B$13*($B$7+$B$8^2))*$B$9*(1-$B$10))</f>
        <v>4227.67979597284</v>
      </c>
      <c r="O152" s="14" t="n">
        <f aca="true">$B$16+NORMINV(RAND(),0,SQRT($B$13*($B$7+$B$8^2))*$B$9*(1-$B$10))</f>
        <v>4244.02615942677</v>
      </c>
      <c r="P152" s="14" t="n">
        <f aca="true">$B$16+NORMINV(RAND(),0,SQRT($B$13*($B$7+$B$8^2))*$B$9*(1-$B$10))</f>
        <v>4056.39899755984</v>
      </c>
      <c r="Q152" s="14" t="n">
        <f aca="true">$B$16+NORMINV(RAND(),0,SQRT($B$13*($B$7+$B$8^2))*$B$9*(1-$B$10))</f>
        <v>3945.10958486507</v>
      </c>
      <c r="R152" s="14" t="n">
        <f aca="false">$B$4-13*($B$5+$B$6)/30-IF($B$11&lt;=13,$B$12,0)+0</f>
        <v>8876.66666666667</v>
      </c>
      <c r="S152" s="14" t="n">
        <f aca="false">$B$4-27*($B$5+$B$6)/30-IF($B$11&lt;=27,$B$12,0)+L152</f>
        <v>10357.2365272608</v>
      </c>
      <c r="T152" s="14" t="n">
        <f aca="false">$B$4-41*($B$5+$B$6)/30-IF($B$11&lt;=41,$B$12,0)+L152+M152</f>
        <v>800.512420050946</v>
      </c>
      <c r="U152" s="14" t="n">
        <f aca="false">$B$4-55*($B$5+$B$6)/30-IF($B$11&lt;=55,$B$12,0)+L152+M152+N152</f>
        <v>2741.52554935712</v>
      </c>
      <c r="V152" s="14" t="n">
        <f aca="false">$B$4-69*($B$5+$B$6)/30-IF($B$11&lt;=69,$B$12,0)+L152+M152+N152+O152</f>
        <v>4698.88504211722</v>
      </c>
      <c r="W152" s="14" t="n">
        <f aca="false">$B$4-83*($B$5+$B$6)/30-IF($B$11&lt;=83,$B$12,0)+L152+M152+N152+O152+P152</f>
        <v>6468.6173730104</v>
      </c>
      <c r="X152" s="14" t="n">
        <f aca="false">$B$4-90*($B$5+$B$6)/30-IF($B$11&lt;=90,$B$12,0)+L152+M152+N152+O152+P152+Q152</f>
        <v>9270.39362454214</v>
      </c>
      <c r="AA152" s="14" t="n">
        <f aca="false">MIN(R152:X152)</f>
        <v>800.512420050946</v>
      </c>
    </row>
    <row r="153" customFormat="false" ht="15" hidden="false" customHeight="false" outlineLevel="0" collapsed="false">
      <c r="K153" s="2" t="n">
        <v>148</v>
      </c>
      <c r="L153" s="14" t="n">
        <f aca="true">$B$16+NORMINV(RAND(),0,SQRT($B$13*($B$7+$B$8^2))*$B$9*(1-$B$10))</f>
        <v>4053.06036946272</v>
      </c>
      <c r="M153" s="14" t="n">
        <f aca="true">$B$16+NORMINV(RAND(),0,SQRT($B$13*($B$7+$B$8^2))*$B$9*(1-$B$10))</f>
        <v>4209.65752362449</v>
      </c>
      <c r="N153" s="14" t="n">
        <f aca="true">$B$16+NORMINV(RAND(),0,SQRT($B$13*($B$7+$B$8^2))*$B$9*(1-$B$10))</f>
        <v>4115.52189680627</v>
      </c>
      <c r="O153" s="14" t="n">
        <f aca="true">$B$16+NORMINV(RAND(),0,SQRT($B$13*($B$7+$B$8^2))*$B$9*(1-$B$10))</f>
        <v>3935.2088234775</v>
      </c>
      <c r="P153" s="14" t="n">
        <f aca="true">$B$16+NORMINV(RAND(),0,SQRT($B$13*($B$7+$B$8^2))*$B$9*(1-$B$10))</f>
        <v>4536.11440598055</v>
      </c>
      <c r="Q153" s="14" t="n">
        <f aca="true">$B$16+NORMINV(RAND(),0,SQRT($B$13*($B$7+$B$8^2))*$B$9*(1-$B$10))</f>
        <v>3740.10354426074</v>
      </c>
      <c r="R153" s="14" t="n">
        <f aca="false">$B$4-13*($B$5+$B$6)/30-IF($B$11&lt;=13,$B$12,0)+0</f>
        <v>8876.66666666667</v>
      </c>
      <c r="S153" s="14" t="n">
        <f aca="false">$B$4-27*($B$5+$B$6)/30-IF($B$11&lt;=27,$B$12,0)+L153</f>
        <v>10643.0603694627</v>
      </c>
      <c r="T153" s="14" t="n">
        <f aca="false">$B$4-41*($B$5+$B$6)/30-IF($B$11&lt;=41,$B$12,0)+L153+M153</f>
        <v>1381.25122642054</v>
      </c>
      <c r="U153" s="14" t="n">
        <f aca="false">$B$4-55*($B$5+$B$6)/30-IF($B$11&lt;=55,$B$12,0)+L153+M153+N153</f>
        <v>3210.10645656014</v>
      </c>
      <c r="V153" s="14" t="n">
        <f aca="false">$B$4-69*($B$5+$B$6)/30-IF($B$11&lt;=69,$B$12,0)+L153+M153+N153+O153</f>
        <v>4858.64861337098</v>
      </c>
      <c r="W153" s="14" t="n">
        <f aca="false">$B$4-83*($B$5+$B$6)/30-IF($B$11&lt;=83,$B$12,0)+L153+M153+N153+O153+P153</f>
        <v>7108.09635268487</v>
      </c>
      <c r="X153" s="14" t="n">
        <f aca="false">$B$4-90*($B$5+$B$6)/30-IF($B$11&lt;=90,$B$12,0)+L153+M153+N153+O153+P153+Q153</f>
        <v>9704.86656361227</v>
      </c>
      <c r="AA153" s="14" t="n">
        <f aca="false">MIN(R153:X153)</f>
        <v>1381.25122642054</v>
      </c>
    </row>
    <row r="154" customFormat="false" ht="15" hidden="false" customHeight="false" outlineLevel="0" collapsed="false">
      <c r="K154" s="2" t="n">
        <v>149</v>
      </c>
      <c r="L154" s="14" t="n">
        <f aca="true">$B$16+NORMINV(RAND(),0,SQRT($B$13*($B$7+$B$8^2))*$B$9*(1-$B$10))</f>
        <v>4393.11861167051</v>
      </c>
      <c r="M154" s="14" t="n">
        <f aca="true">$B$16+NORMINV(RAND(),0,SQRT($B$13*($B$7+$B$8^2))*$B$9*(1-$B$10))</f>
        <v>4248.99194924141</v>
      </c>
      <c r="N154" s="14" t="n">
        <f aca="true">$B$16+NORMINV(RAND(),0,SQRT($B$13*($B$7+$B$8^2))*$B$9*(1-$B$10))</f>
        <v>4631.95411882141</v>
      </c>
      <c r="O154" s="14" t="n">
        <f aca="true">$B$16+NORMINV(RAND(),0,SQRT($B$13*($B$7+$B$8^2))*$B$9*(1-$B$10))</f>
        <v>4310.69093270501</v>
      </c>
      <c r="P154" s="14" t="n">
        <f aca="true">$B$16+NORMINV(RAND(),0,SQRT($B$13*($B$7+$B$8^2))*$B$9*(1-$B$10))</f>
        <v>3629.29898412622</v>
      </c>
      <c r="Q154" s="14" t="n">
        <f aca="true">$B$16+NORMINV(RAND(),0,SQRT($B$13*($B$7+$B$8^2))*$B$9*(1-$B$10))</f>
        <v>4302.15446632219</v>
      </c>
      <c r="R154" s="14" t="n">
        <f aca="false">$B$4-13*($B$5+$B$6)/30-IF($B$11&lt;=13,$B$12,0)+0</f>
        <v>8876.66666666667</v>
      </c>
      <c r="S154" s="14" t="n">
        <f aca="false">$B$4-27*($B$5+$B$6)/30-IF($B$11&lt;=27,$B$12,0)+L154</f>
        <v>10983.1186116705</v>
      </c>
      <c r="T154" s="14" t="n">
        <f aca="false">$B$4-41*($B$5+$B$6)/30-IF($B$11&lt;=41,$B$12,0)+L154+M154</f>
        <v>1760.64389424526</v>
      </c>
      <c r="U154" s="14" t="n">
        <f aca="false">$B$4-55*($B$5+$B$6)/30-IF($B$11&lt;=55,$B$12,0)+L154+M154+N154</f>
        <v>4105.9313464</v>
      </c>
      <c r="V154" s="14" t="n">
        <f aca="false">$B$4-69*($B$5+$B$6)/30-IF($B$11&lt;=69,$B$12,0)+L154+M154+N154+O154</f>
        <v>6129.95561243834</v>
      </c>
      <c r="W154" s="14" t="n">
        <f aca="false">$B$4-83*($B$5+$B$6)/30-IF($B$11&lt;=83,$B$12,0)+L154+M154+N154+O154+P154</f>
        <v>7472.58792989789</v>
      </c>
      <c r="X154" s="14" t="n">
        <f aca="false">$B$4-90*($B$5+$B$6)/30-IF($B$11&lt;=90,$B$12,0)+L154+M154+N154+O154+P154+Q154</f>
        <v>10631.4090628867</v>
      </c>
      <c r="AA154" s="14" t="n">
        <f aca="false">MIN(R154:X154)</f>
        <v>1760.64389424526</v>
      </c>
    </row>
    <row r="155" customFormat="false" ht="15" hidden="false" customHeight="false" outlineLevel="0" collapsed="false">
      <c r="K155" s="2" t="n">
        <v>150</v>
      </c>
      <c r="L155" s="14" t="n">
        <f aca="true">$B$16+NORMINV(RAND(),0,SQRT($B$13*($B$7+$B$8^2))*$B$9*(1-$B$10))</f>
        <v>4225.15412448785</v>
      </c>
      <c r="M155" s="14" t="n">
        <f aca="true">$B$16+NORMINV(RAND(),0,SQRT($B$13*($B$7+$B$8^2))*$B$9*(1-$B$10))</f>
        <v>4086.87818828066</v>
      </c>
      <c r="N155" s="14" t="n">
        <f aca="true">$B$16+NORMINV(RAND(),0,SQRT($B$13*($B$7+$B$8^2))*$B$9*(1-$B$10))</f>
        <v>3815.32058620568</v>
      </c>
      <c r="O155" s="14" t="n">
        <f aca="true">$B$16+NORMINV(RAND(),0,SQRT($B$13*($B$7+$B$8^2))*$B$9*(1-$B$10))</f>
        <v>4422.07347692294</v>
      </c>
      <c r="P155" s="14" t="n">
        <f aca="true">$B$16+NORMINV(RAND(),0,SQRT($B$13*($B$7+$B$8^2))*$B$9*(1-$B$10))</f>
        <v>4361.84113388001</v>
      </c>
      <c r="Q155" s="14" t="n">
        <f aca="true">$B$16+NORMINV(RAND(),0,SQRT($B$13*($B$7+$B$8^2))*$B$9*(1-$B$10))</f>
        <v>4569.63106797972</v>
      </c>
      <c r="R155" s="14" t="n">
        <f aca="false">$B$4-13*($B$5+$B$6)/30-IF($B$11&lt;=13,$B$12,0)+0</f>
        <v>8876.66666666667</v>
      </c>
      <c r="S155" s="14" t="n">
        <f aca="false">$B$4-27*($B$5+$B$6)/30-IF($B$11&lt;=27,$B$12,0)+L155</f>
        <v>10815.1541244879</v>
      </c>
      <c r="T155" s="14" t="n">
        <f aca="false">$B$4-41*($B$5+$B$6)/30-IF($B$11&lt;=41,$B$12,0)+L155+M155</f>
        <v>1430.56564610185</v>
      </c>
      <c r="U155" s="14" t="n">
        <f aca="false">$B$4-55*($B$5+$B$6)/30-IF($B$11&lt;=55,$B$12,0)+L155+M155+N155</f>
        <v>2959.21956564086</v>
      </c>
      <c r="V155" s="14" t="n">
        <f aca="false">$B$4-69*($B$5+$B$6)/30-IF($B$11&lt;=69,$B$12,0)+L155+M155+N155+O155</f>
        <v>5094.62637589713</v>
      </c>
      <c r="W155" s="14" t="n">
        <f aca="false">$B$4-83*($B$5+$B$6)/30-IF($B$11&lt;=83,$B$12,0)+L155+M155+N155+O155+P155</f>
        <v>7169.80084311047</v>
      </c>
      <c r="X155" s="14" t="n">
        <f aca="false">$B$4-90*($B$5+$B$6)/30-IF($B$11&lt;=90,$B$12,0)+L155+M155+N155+O155+P155+Q155</f>
        <v>10596.0985777569</v>
      </c>
      <c r="AA155" s="14" t="n">
        <f aca="false">MIN(R155:X155)</f>
        <v>1430.56564610185</v>
      </c>
    </row>
    <row r="156" customFormat="false" ht="15" hidden="false" customHeight="false" outlineLevel="0" collapsed="false">
      <c r="K156" s="2" t="n">
        <v>151</v>
      </c>
      <c r="L156" s="14" t="n">
        <f aca="true">$B$16+NORMINV(RAND(),0,SQRT($B$13*($B$7+$B$8^2))*$B$9*(1-$B$10))</f>
        <v>4289.26153186504</v>
      </c>
      <c r="M156" s="14" t="n">
        <f aca="true">$B$16+NORMINV(RAND(),0,SQRT($B$13*($B$7+$B$8^2))*$B$9*(1-$B$10))</f>
        <v>4312.3128717583</v>
      </c>
      <c r="N156" s="14" t="n">
        <f aca="true">$B$16+NORMINV(RAND(),0,SQRT($B$13*($B$7+$B$8^2))*$B$9*(1-$B$10))</f>
        <v>4388.58758962686</v>
      </c>
      <c r="O156" s="14" t="n">
        <f aca="true">$B$16+NORMINV(RAND(),0,SQRT($B$13*($B$7+$B$8^2))*$B$9*(1-$B$10))</f>
        <v>3672.80145878493</v>
      </c>
      <c r="P156" s="14" t="n">
        <f aca="true">$B$16+NORMINV(RAND(),0,SQRT($B$13*($B$7+$B$8^2))*$B$9*(1-$B$10))</f>
        <v>3951.76965402257</v>
      </c>
      <c r="Q156" s="14" t="n">
        <f aca="true">$B$16+NORMINV(RAND(),0,SQRT($B$13*($B$7+$B$8^2))*$B$9*(1-$B$10))</f>
        <v>3820.40250301813</v>
      </c>
      <c r="R156" s="14" t="n">
        <f aca="false">$B$4-13*($B$5+$B$6)/30-IF($B$11&lt;=13,$B$12,0)+0</f>
        <v>8876.66666666667</v>
      </c>
      <c r="S156" s="14" t="n">
        <f aca="false">$B$4-27*($B$5+$B$6)/30-IF($B$11&lt;=27,$B$12,0)+L156</f>
        <v>10879.261531865</v>
      </c>
      <c r="T156" s="14" t="n">
        <f aca="false">$B$4-41*($B$5+$B$6)/30-IF($B$11&lt;=41,$B$12,0)+L156+M156</f>
        <v>1720.10773695667</v>
      </c>
      <c r="U156" s="14" t="n">
        <f aca="false">$B$4-55*($B$5+$B$6)/30-IF($B$11&lt;=55,$B$12,0)+L156+M156+N156</f>
        <v>3822.02865991687</v>
      </c>
      <c r="V156" s="14" t="n">
        <f aca="false">$B$4-69*($B$5+$B$6)/30-IF($B$11&lt;=69,$B$12,0)+L156+M156+N156+O156</f>
        <v>5208.16345203513</v>
      </c>
      <c r="W156" s="14" t="n">
        <f aca="false">$B$4-83*($B$5+$B$6)/30-IF($B$11&lt;=83,$B$12,0)+L156+M156+N156+O156+P156</f>
        <v>6873.26643939103</v>
      </c>
      <c r="X156" s="14" t="n">
        <f aca="false">$B$4-90*($B$5+$B$6)/30-IF($B$11&lt;=90,$B$12,0)+L156+M156+N156+O156+P156+Q156</f>
        <v>9550.33560907583</v>
      </c>
      <c r="AA156" s="14" t="n">
        <f aca="false">MIN(R156:X156)</f>
        <v>1720.10773695667</v>
      </c>
    </row>
    <row r="157" customFormat="false" ht="15" hidden="false" customHeight="false" outlineLevel="0" collapsed="false">
      <c r="K157" s="2" t="n">
        <v>152</v>
      </c>
      <c r="L157" s="14" t="n">
        <f aca="true">$B$16+NORMINV(RAND(),0,SQRT($B$13*($B$7+$B$8^2))*$B$9*(1-$B$10))</f>
        <v>3850.1874391883</v>
      </c>
      <c r="M157" s="14" t="n">
        <f aca="true">$B$16+NORMINV(RAND(),0,SQRT($B$13*($B$7+$B$8^2))*$B$9*(1-$B$10))</f>
        <v>4535.40162699087</v>
      </c>
      <c r="N157" s="14" t="n">
        <f aca="true">$B$16+NORMINV(RAND(),0,SQRT($B$13*($B$7+$B$8^2))*$B$9*(1-$B$10))</f>
        <v>4102.06661791467</v>
      </c>
      <c r="O157" s="14" t="n">
        <f aca="true">$B$16+NORMINV(RAND(),0,SQRT($B$13*($B$7+$B$8^2))*$B$9*(1-$B$10))</f>
        <v>4605.577818626</v>
      </c>
      <c r="P157" s="14" t="n">
        <f aca="true">$B$16+NORMINV(RAND(),0,SQRT($B$13*($B$7+$B$8^2))*$B$9*(1-$B$10))</f>
        <v>4977.98565852641</v>
      </c>
      <c r="Q157" s="14" t="n">
        <f aca="true">$B$16+NORMINV(RAND(),0,SQRT($B$13*($B$7+$B$8^2))*$B$9*(1-$B$10))</f>
        <v>3871.1098891622</v>
      </c>
      <c r="R157" s="14" t="n">
        <f aca="false">$B$4-13*($B$5+$B$6)/30-IF($B$11&lt;=13,$B$12,0)+0</f>
        <v>8876.66666666667</v>
      </c>
      <c r="S157" s="14" t="n">
        <f aca="false">$B$4-27*($B$5+$B$6)/30-IF($B$11&lt;=27,$B$12,0)+L157</f>
        <v>10440.1874391883</v>
      </c>
      <c r="T157" s="14" t="n">
        <f aca="false">$B$4-41*($B$5+$B$6)/30-IF($B$11&lt;=41,$B$12,0)+L157+M157</f>
        <v>1504.1223995125</v>
      </c>
      <c r="U157" s="14" t="n">
        <f aca="false">$B$4-55*($B$5+$B$6)/30-IF($B$11&lt;=55,$B$12,0)+L157+M157+N157</f>
        <v>3319.5223507605</v>
      </c>
      <c r="V157" s="14" t="n">
        <f aca="false">$B$4-69*($B$5+$B$6)/30-IF($B$11&lt;=69,$B$12,0)+L157+M157+N157+O157</f>
        <v>5638.43350271983</v>
      </c>
      <c r="W157" s="14" t="n">
        <f aca="false">$B$4-83*($B$5+$B$6)/30-IF($B$11&lt;=83,$B$12,0)+L157+M157+N157+O157+P157</f>
        <v>8329.75249457958</v>
      </c>
      <c r="X157" s="14" t="n">
        <f aca="false">$B$4-90*($B$5+$B$6)/30-IF($B$11&lt;=90,$B$12,0)+L157+M157+N157+O157+P157+Q157</f>
        <v>11057.5290504084</v>
      </c>
      <c r="AA157" s="14" t="n">
        <f aca="false">MIN(R157:X157)</f>
        <v>1504.1223995125</v>
      </c>
    </row>
    <row r="158" customFormat="false" ht="15" hidden="false" customHeight="false" outlineLevel="0" collapsed="false">
      <c r="K158" s="2" t="n">
        <v>153</v>
      </c>
      <c r="L158" s="14" t="n">
        <f aca="true">$B$16+NORMINV(RAND(),0,SQRT($B$13*($B$7+$B$8^2))*$B$9*(1-$B$10))</f>
        <v>3440.27864478964</v>
      </c>
      <c r="M158" s="14" t="n">
        <f aca="true">$B$16+NORMINV(RAND(),0,SQRT($B$13*($B$7+$B$8^2))*$B$9*(1-$B$10))</f>
        <v>4428.77253220716</v>
      </c>
      <c r="N158" s="14" t="n">
        <f aca="true">$B$16+NORMINV(RAND(),0,SQRT($B$13*($B$7+$B$8^2))*$B$9*(1-$B$10))</f>
        <v>4433.40388509123</v>
      </c>
      <c r="O158" s="14" t="n">
        <f aca="true">$B$16+NORMINV(RAND(),0,SQRT($B$13*($B$7+$B$8^2))*$B$9*(1-$B$10))</f>
        <v>3937.18458627623</v>
      </c>
      <c r="P158" s="14" t="n">
        <f aca="true">$B$16+NORMINV(RAND(),0,SQRT($B$13*($B$7+$B$8^2))*$B$9*(1-$B$10))</f>
        <v>4445.454895748</v>
      </c>
      <c r="Q158" s="14" t="n">
        <f aca="true">$B$16+NORMINV(RAND(),0,SQRT($B$13*($B$7+$B$8^2))*$B$9*(1-$B$10))</f>
        <v>3872.03271109461</v>
      </c>
      <c r="R158" s="14" t="n">
        <f aca="false">$B$4-13*($B$5+$B$6)/30-IF($B$11&lt;=13,$B$12,0)+0</f>
        <v>8876.66666666667</v>
      </c>
      <c r="S158" s="14" t="n">
        <f aca="false">$B$4-27*($B$5+$B$6)/30-IF($B$11&lt;=27,$B$12,0)+L158</f>
        <v>10030.2786447896</v>
      </c>
      <c r="T158" s="14" t="n">
        <f aca="false">$B$4-41*($B$5+$B$6)/30-IF($B$11&lt;=41,$B$12,0)+L158+M158</f>
        <v>987.584510330137</v>
      </c>
      <c r="U158" s="14" t="n">
        <f aca="false">$B$4-55*($B$5+$B$6)/30-IF($B$11&lt;=55,$B$12,0)+L158+M158+N158</f>
        <v>3134.3217287547</v>
      </c>
      <c r="V158" s="14" t="n">
        <f aca="false">$B$4-69*($B$5+$B$6)/30-IF($B$11&lt;=69,$B$12,0)+L158+M158+N158+O158</f>
        <v>4784.83964836427</v>
      </c>
      <c r="W158" s="14" t="n">
        <f aca="false">$B$4-83*($B$5+$B$6)/30-IF($B$11&lt;=83,$B$12,0)+L158+M158+N158+O158+P158</f>
        <v>6943.62787744561</v>
      </c>
      <c r="X158" s="14" t="n">
        <f aca="false">$B$4-90*($B$5+$B$6)/30-IF($B$11&lt;=90,$B$12,0)+L158+M158+N158+O158+P158+Q158</f>
        <v>9672.32725520689</v>
      </c>
      <c r="AA158" s="14" t="n">
        <f aca="false">MIN(R158:X158)</f>
        <v>987.584510330137</v>
      </c>
    </row>
    <row r="159" customFormat="false" ht="15" hidden="false" customHeight="false" outlineLevel="0" collapsed="false">
      <c r="K159" s="2" t="n">
        <v>154</v>
      </c>
      <c r="L159" s="14" t="n">
        <f aca="true">$B$16+NORMINV(RAND(),0,SQRT($B$13*($B$7+$B$8^2))*$B$9*(1-$B$10))</f>
        <v>4119.49758324965</v>
      </c>
      <c r="M159" s="14" t="n">
        <f aca="true">$B$16+NORMINV(RAND(),0,SQRT($B$13*($B$7+$B$8^2))*$B$9*(1-$B$10))</f>
        <v>4070.88866631698</v>
      </c>
      <c r="N159" s="14" t="n">
        <f aca="true">$B$16+NORMINV(RAND(),0,SQRT($B$13*($B$7+$B$8^2))*$B$9*(1-$B$10))</f>
        <v>3903.74822757667</v>
      </c>
      <c r="O159" s="14" t="n">
        <f aca="true">$B$16+NORMINV(RAND(),0,SQRT($B$13*($B$7+$B$8^2))*$B$9*(1-$B$10))</f>
        <v>4236.8465205302</v>
      </c>
      <c r="P159" s="14" t="n">
        <f aca="true">$B$16+NORMINV(RAND(),0,SQRT($B$13*($B$7+$B$8^2))*$B$9*(1-$B$10))</f>
        <v>4251.06499908501</v>
      </c>
      <c r="Q159" s="14" t="n">
        <f aca="true">$B$16+NORMINV(RAND(),0,SQRT($B$13*($B$7+$B$8^2))*$B$9*(1-$B$10))</f>
        <v>3759.68419327037</v>
      </c>
      <c r="R159" s="14" t="n">
        <f aca="false">$B$4-13*($B$5+$B$6)/30-IF($B$11&lt;=13,$B$12,0)+0</f>
        <v>8876.66666666667</v>
      </c>
      <c r="S159" s="14" t="n">
        <f aca="false">$B$4-27*($B$5+$B$6)/30-IF($B$11&lt;=27,$B$12,0)+L159</f>
        <v>10709.4975832496</v>
      </c>
      <c r="T159" s="14" t="n">
        <f aca="false">$B$4-41*($B$5+$B$6)/30-IF($B$11&lt;=41,$B$12,0)+L159+M159</f>
        <v>1308.91958289996</v>
      </c>
      <c r="U159" s="14" t="n">
        <f aca="false">$B$4-55*($B$5+$B$6)/30-IF($B$11&lt;=55,$B$12,0)+L159+M159+N159</f>
        <v>2926.00114380996</v>
      </c>
      <c r="V159" s="14" t="n">
        <f aca="false">$B$4-69*($B$5+$B$6)/30-IF($B$11&lt;=69,$B$12,0)+L159+M159+N159+O159</f>
        <v>4876.1809976735</v>
      </c>
      <c r="W159" s="14" t="n">
        <f aca="false">$B$4-83*($B$5+$B$6)/30-IF($B$11&lt;=83,$B$12,0)+L159+M159+N159+O159+P159</f>
        <v>6840.57933009184</v>
      </c>
      <c r="X159" s="14" t="n">
        <f aca="false">$B$4-90*($B$5+$B$6)/30-IF($B$11&lt;=90,$B$12,0)+L159+M159+N159+O159+P159+Q159</f>
        <v>9456.93019002888</v>
      </c>
      <c r="AA159" s="14" t="n">
        <f aca="false">MIN(R159:X159)</f>
        <v>1308.91958289996</v>
      </c>
    </row>
    <row r="160" customFormat="false" ht="15" hidden="false" customHeight="false" outlineLevel="0" collapsed="false">
      <c r="K160" s="2" t="n">
        <v>155</v>
      </c>
      <c r="L160" s="14" t="n">
        <f aca="true">$B$16+NORMINV(RAND(),0,SQRT($B$13*($B$7+$B$8^2))*$B$9*(1-$B$10))</f>
        <v>3785.78525834011</v>
      </c>
      <c r="M160" s="14" t="n">
        <f aca="true">$B$16+NORMINV(RAND(),0,SQRT($B$13*($B$7+$B$8^2))*$B$9*(1-$B$10))</f>
        <v>4017.58329811082</v>
      </c>
      <c r="N160" s="14" t="n">
        <f aca="true">$B$16+NORMINV(RAND(),0,SQRT($B$13*($B$7+$B$8^2))*$B$9*(1-$B$10))</f>
        <v>4457.80728584436</v>
      </c>
      <c r="O160" s="14" t="n">
        <f aca="true">$B$16+NORMINV(RAND(),0,SQRT($B$13*($B$7+$B$8^2))*$B$9*(1-$B$10))</f>
        <v>3391.42302120891</v>
      </c>
      <c r="P160" s="14" t="n">
        <f aca="true">$B$16+NORMINV(RAND(),0,SQRT($B$13*($B$7+$B$8^2))*$B$9*(1-$B$10))</f>
        <v>3726.73742907886</v>
      </c>
      <c r="Q160" s="14" t="n">
        <f aca="true">$B$16+NORMINV(RAND(),0,SQRT($B$13*($B$7+$B$8^2))*$B$9*(1-$B$10))</f>
        <v>4283.12343711251</v>
      </c>
      <c r="R160" s="14" t="n">
        <f aca="false">$B$4-13*($B$5+$B$6)/30-IF($B$11&lt;=13,$B$12,0)+0</f>
        <v>8876.66666666667</v>
      </c>
      <c r="S160" s="14" t="n">
        <f aca="false">$B$4-27*($B$5+$B$6)/30-IF($B$11&lt;=27,$B$12,0)+L160</f>
        <v>10375.7852583401</v>
      </c>
      <c r="T160" s="14" t="n">
        <f aca="false">$B$4-41*($B$5+$B$6)/30-IF($B$11&lt;=41,$B$12,0)+L160+M160</f>
        <v>921.901889784267</v>
      </c>
      <c r="U160" s="14" t="n">
        <f aca="false">$B$4-55*($B$5+$B$6)/30-IF($B$11&lt;=55,$B$12,0)+L160+M160+N160</f>
        <v>3093.04250896196</v>
      </c>
      <c r="V160" s="14" t="n">
        <f aca="false">$B$4-69*($B$5+$B$6)/30-IF($B$11&lt;=69,$B$12,0)+L160+M160+N160+O160</f>
        <v>4197.7988635042</v>
      </c>
      <c r="W160" s="14" t="n">
        <f aca="false">$B$4-83*($B$5+$B$6)/30-IF($B$11&lt;=83,$B$12,0)+L160+M160+N160+O160+P160</f>
        <v>5637.8696259164</v>
      </c>
      <c r="X160" s="14" t="n">
        <f aca="false">$B$4-90*($B$5+$B$6)/30-IF($B$11&lt;=90,$B$12,0)+L160+M160+N160+O160+P160+Q160</f>
        <v>8777.65972969557</v>
      </c>
      <c r="AA160" s="14" t="n">
        <f aca="false">MIN(R160:X160)</f>
        <v>921.901889784267</v>
      </c>
    </row>
    <row r="161" customFormat="false" ht="15" hidden="false" customHeight="false" outlineLevel="0" collapsed="false">
      <c r="K161" s="2" t="n">
        <v>156</v>
      </c>
      <c r="L161" s="14" t="n">
        <f aca="true">$B$16+NORMINV(RAND(),0,SQRT($B$13*($B$7+$B$8^2))*$B$9*(1-$B$10))</f>
        <v>4527.12349095578</v>
      </c>
      <c r="M161" s="14" t="n">
        <f aca="true">$B$16+NORMINV(RAND(),0,SQRT($B$13*($B$7+$B$8^2))*$B$9*(1-$B$10))</f>
        <v>3826.27848334339</v>
      </c>
      <c r="N161" s="14" t="n">
        <f aca="true">$B$16+NORMINV(RAND(),0,SQRT($B$13*($B$7+$B$8^2))*$B$9*(1-$B$10))</f>
        <v>3871.70660721513</v>
      </c>
      <c r="O161" s="14" t="n">
        <f aca="true">$B$16+NORMINV(RAND(),0,SQRT($B$13*($B$7+$B$8^2))*$B$9*(1-$B$10))</f>
        <v>4050.4953114985</v>
      </c>
      <c r="P161" s="14" t="n">
        <f aca="true">$B$16+NORMINV(RAND(),0,SQRT($B$13*($B$7+$B$8^2))*$B$9*(1-$B$10))</f>
        <v>4187.7130608186</v>
      </c>
      <c r="Q161" s="14" t="n">
        <f aca="true">$B$16+NORMINV(RAND(),0,SQRT($B$13*($B$7+$B$8^2))*$B$9*(1-$B$10))</f>
        <v>3932.28658936699</v>
      </c>
      <c r="R161" s="14" t="n">
        <f aca="false">$B$4-13*($B$5+$B$6)/30-IF($B$11&lt;=13,$B$12,0)+0</f>
        <v>8876.66666666667</v>
      </c>
      <c r="S161" s="14" t="n">
        <f aca="false">$B$4-27*($B$5+$B$6)/30-IF($B$11&lt;=27,$B$12,0)+L161</f>
        <v>11117.1234909558</v>
      </c>
      <c r="T161" s="14" t="n">
        <f aca="false">$B$4-41*($B$5+$B$6)/30-IF($B$11&lt;=41,$B$12,0)+L161+M161</f>
        <v>1471.9353076325</v>
      </c>
      <c r="U161" s="14" t="n">
        <f aca="false">$B$4-55*($B$5+$B$6)/30-IF($B$11&lt;=55,$B$12,0)+L161+M161+N161</f>
        <v>3056.97524818096</v>
      </c>
      <c r="V161" s="14" t="n">
        <f aca="false">$B$4-69*($B$5+$B$6)/30-IF($B$11&lt;=69,$B$12,0)+L161+M161+N161+O161</f>
        <v>4820.8038930128</v>
      </c>
      <c r="W161" s="14" t="n">
        <f aca="false">$B$4-83*($B$5+$B$6)/30-IF($B$11&lt;=83,$B$12,0)+L161+M161+N161+O161+P161</f>
        <v>6721.85028716472</v>
      </c>
      <c r="X161" s="14" t="n">
        <f aca="false">$B$4-90*($B$5+$B$6)/30-IF($B$11&lt;=90,$B$12,0)+L161+M161+N161+O161+P161+Q161</f>
        <v>9510.80354319838</v>
      </c>
      <c r="AA161" s="14" t="n">
        <f aca="false">MIN(R161:X161)</f>
        <v>1471.9353076325</v>
      </c>
    </row>
    <row r="162" customFormat="false" ht="15" hidden="false" customHeight="false" outlineLevel="0" collapsed="false">
      <c r="K162" s="2" t="n">
        <v>157</v>
      </c>
      <c r="L162" s="14" t="n">
        <f aca="true">$B$16+NORMINV(RAND(),0,SQRT($B$13*($B$7+$B$8^2))*$B$9*(1-$B$10))</f>
        <v>3821.18532576313</v>
      </c>
      <c r="M162" s="14" t="n">
        <f aca="true">$B$16+NORMINV(RAND(),0,SQRT($B$13*($B$7+$B$8^2))*$B$9*(1-$B$10))</f>
        <v>4158.43388672395</v>
      </c>
      <c r="N162" s="14" t="n">
        <f aca="true">$B$16+NORMINV(RAND(),0,SQRT($B$13*($B$7+$B$8^2))*$B$9*(1-$B$10))</f>
        <v>4003.4037512727</v>
      </c>
      <c r="O162" s="14" t="n">
        <f aca="true">$B$16+NORMINV(RAND(),0,SQRT($B$13*($B$7+$B$8^2))*$B$9*(1-$B$10))</f>
        <v>4348.2024795289</v>
      </c>
      <c r="P162" s="14" t="n">
        <f aca="true">$B$16+NORMINV(RAND(),0,SQRT($B$13*($B$7+$B$8^2))*$B$9*(1-$B$10))</f>
        <v>3756.24249078158</v>
      </c>
      <c r="Q162" s="14" t="n">
        <f aca="true">$B$16+NORMINV(RAND(),0,SQRT($B$13*($B$7+$B$8^2))*$B$9*(1-$B$10))</f>
        <v>3912.7217167007</v>
      </c>
      <c r="R162" s="14" t="n">
        <f aca="false">$B$4-13*($B$5+$B$6)/30-IF($B$11&lt;=13,$B$12,0)+0</f>
        <v>8876.66666666667</v>
      </c>
      <c r="S162" s="14" t="n">
        <f aca="false">$B$4-27*($B$5+$B$6)/30-IF($B$11&lt;=27,$B$12,0)+L162</f>
        <v>10411.1853257631</v>
      </c>
      <c r="T162" s="14" t="n">
        <f aca="false">$B$4-41*($B$5+$B$6)/30-IF($B$11&lt;=41,$B$12,0)+L162+M162</f>
        <v>1098.15254582041</v>
      </c>
      <c r="U162" s="14" t="n">
        <f aca="false">$B$4-55*($B$5+$B$6)/30-IF($B$11&lt;=55,$B$12,0)+L162+M162+N162</f>
        <v>2814.88963042645</v>
      </c>
      <c r="V162" s="14" t="n">
        <f aca="false">$B$4-69*($B$5+$B$6)/30-IF($B$11&lt;=69,$B$12,0)+L162+M162+N162+O162</f>
        <v>4876.42544328868</v>
      </c>
      <c r="W162" s="14" t="n">
        <f aca="false">$B$4-83*($B$5+$B$6)/30-IF($B$11&lt;=83,$B$12,0)+L162+M162+N162+O162+P162</f>
        <v>6346.0012674036</v>
      </c>
      <c r="X162" s="14" t="n">
        <f aca="false">$B$4-90*($B$5+$B$6)/30-IF($B$11&lt;=90,$B$12,0)+L162+M162+N162+O162+P162+Q162</f>
        <v>9115.38965077097</v>
      </c>
      <c r="AA162" s="14" t="n">
        <f aca="false">MIN(R162:X162)</f>
        <v>1098.15254582041</v>
      </c>
    </row>
    <row r="163" customFormat="false" ht="15" hidden="false" customHeight="false" outlineLevel="0" collapsed="false">
      <c r="K163" s="2" t="n">
        <v>158</v>
      </c>
      <c r="L163" s="14" t="n">
        <f aca="true">$B$16+NORMINV(RAND(),0,SQRT($B$13*($B$7+$B$8^2))*$B$9*(1-$B$10))</f>
        <v>3764.06088084074</v>
      </c>
      <c r="M163" s="14" t="n">
        <f aca="true">$B$16+NORMINV(RAND(),0,SQRT($B$13*($B$7+$B$8^2))*$B$9*(1-$B$10))</f>
        <v>3836.22473645594</v>
      </c>
      <c r="N163" s="14" t="n">
        <f aca="true">$B$16+NORMINV(RAND(),0,SQRT($B$13*($B$7+$B$8^2))*$B$9*(1-$B$10))</f>
        <v>4131.59400167865</v>
      </c>
      <c r="O163" s="14" t="n">
        <f aca="true">$B$16+NORMINV(RAND(),0,SQRT($B$13*($B$7+$B$8^2))*$B$9*(1-$B$10))</f>
        <v>4703.67484604947</v>
      </c>
      <c r="P163" s="14" t="n">
        <f aca="true">$B$16+NORMINV(RAND(),0,SQRT($B$13*($B$7+$B$8^2))*$B$9*(1-$B$10))</f>
        <v>4366.55620835459</v>
      </c>
      <c r="Q163" s="14" t="n">
        <f aca="true">$B$16+NORMINV(RAND(),0,SQRT($B$13*($B$7+$B$8^2))*$B$9*(1-$B$10))</f>
        <v>4341.70117210619</v>
      </c>
      <c r="R163" s="14" t="n">
        <f aca="false">$B$4-13*($B$5+$B$6)/30-IF($B$11&lt;=13,$B$12,0)+0</f>
        <v>8876.66666666667</v>
      </c>
      <c r="S163" s="14" t="n">
        <f aca="false">$B$4-27*($B$5+$B$6)/30-IF($B$11&lt;=27,$B$12,0)+L163</f>
        <v>10354.0608808407</v>
      </c>
      <c r="T163" s="14" t="n">
        <f aca="false">$B$4-41*($B$5+$B$6)/30-IF($B$11&lt;=41,$B$12,0)+L163+M163</f>
        <v>718.818950630006</v>
      </c>
      <c r="U163" s="14" t="n">
        <f aca="false">$B$4-55*($B$5+$B$6)/30-IF($B$11&lt;=55,$B$12,0)+L163+M163+N163</f>
        <v>2563.74628564199</v>
      </c>
      <c r="V163" s="14" t="n">
        <f aca="false">$B$4-69*($B$5+$B$6)/30-IF($B$11&lt;=69,$B$12,0)+L163+M163+N163+O163</f>
        <v>4980.75446502479</v>
      </c>
      <c r="W163" s="14" t="n">
        <f aca="false">$B$4-83*($B$5+$B$6)/30-IF($B$11&lt;=83,$B$12,0)+L163+M163+N163+O163+P163</f>
        <v>7060.64400671272</v>
      </c>
      <c r="X163" s="14" t="n">
        <f aca="false">$B$4-90*($B$5+$B$6)/30-IF($B$11&lt;=90,$B$12,0)+L163+M163+N163+O163+P163+Q163</f>
        <v>10259.0118454856</v>
      </c>
      <c r="AA163" s="14" t="n">
        <f aca="false">MIN(R163:X163)</f>
        <v>718.818950630006</v>
      </c>
    </row>
    <row r="164" customFormat="false" ht="15" hidden="false" customHeight="false" outlineLevel="0" collapsed="false">
      <c r="K164" s="2" t="n">
        <v>159</v>
      </c>
      <c r="L164" s="14" t="n">
        <f aca="true">$B$16+NORMINV(RAND(),0,SQRT($B$13*($B$7+$B$8^2))*$B$9*(1-$B$10))</f>
        <v>3795.45353054186</v>
      </c>
      <c r="M164" s="14" t="n">
        <f aca="true">$B$16+NORMINV(RAND(),0,SQRT($B$13*($B$7+$B$8^2))*$B$9*(1-$B$10))</f>
        <v>3476.70033292341</v>
      </c>
      <c r="N164" s="14" t="n">
        <f aca="true">$B$16+NORMINV(RAND(),0,SQRT($B$13*($B$7+$B$8^2))*$B$9*(1-$B$10))</f>
        <v>4238.05022212079</v>
      </c>
      <c r="O164" s="14" t="n">
        <f aca="true">$B$16+NORMINV(RAND(),0,SQRT($B$13*($B$7+$B$8^2))*$B$9*(1-$B$10))</f>
        <v>3935.29986721954</v>
      </c>
      <c r="P164" s="14" t="n">
        <f aca="true">$B$16+NORMINV(RAND(),0,SQRT($B$13*($B$7+$B$8^2))*$B$9*(1-$B$10))</f>
        <v>3536.29179938036</v>
      </c>
      <c r="Q164" s="14" t="n">
        <f aca="true">$B$16+NORMINV(RAND(),0,SQRT($B$13*($B$7+$B$8^2))*$B$9*(1-$B$10))</f>
        <v>4013.05031384719</v>
      </c>
      <c r="R164" s="14" t="n">
        <f aca="false">$B$4-13*($B$5+$B$6)/30-IF($B$11&lt;=13,$B$12,0)+0</f>
        <v>8876.66666666667</v>
      </c>
      <c r="S164" s="14" t="n">
        <f aca="false">$B$4-27*($B$5+$B$6)/30-IF($B$11&lt;=27,$B$12,0)+L164</f>
        <v>10385.4535305419</v>
      </c>
      <c r="T164" s="14" t="n">
        <f aca="false">$B$4-41*($B$5+$B$6)/30-IF($B$11&lt;=41,$B$12,0)+L164+M164</f>
        <v>390.687196798601</v>
      </c>
      <c r="U164" s="14" t="n">
        <f aca="false">$B$4-55*($B$5+$B$6)/30-IF($B$11&lt;=55,$B$12,0)+L164+M164+N164</f>
        <v>2342.07075225272</v>
      </c>
      <c r="V164" s="14" t="n">
        <f aca="false">$B$4-69*($B$5+$B$6)/30-IF($B$11&lt;=69,$B$12,0)+L164+M164+N164+O164</f>
        <v>3990.70395280559</v>
      </c>
      <c r="W164" s="14" t="n">
        <f aca="false">$B$4-83*($B$5+$B$6)/30-IF($B$11&lt;=83,$B$12,0)+L164+M164+N164+O164+P164</f>
        <v>5240.32908551929</v>
      </c>
      <c r="X164" s="14" t="n">
        <f aca="false">$B$4-90*($B$5+$B$6)/30-IF($B$11&lt;=90,$B$12,0)+L164+M164+N164+O164+P164+Q164</f>
        <v>8110.04606603315</v>
      </c>
      <c r="AA164" s="14" t="n">
        <f aca="false">MIN(R164:X164)</f>
        <v>390.687196798601</v>
      </c>
    </row>
    <row r="165" customFormat="false" ht="15" hidden="false" customHeight="false" outlineLevel="0" collapsed="false">
      <c r="K165" s="2" t="n">
        <v>160</v>
      </c>
      <c r="L165" s="14" t="n">
        <f aca="true">$B$16+NORMINV(RAND(),0,SQRT($B$13*($B$7+$B$8^2))*$B$9*(1-$B$10))</f>
        <v>4205.71752605733</v>
      </c>
      <c r="M165" s="14" t="n">
        <f aca="true">$B$16+NORMINV(RAND(),0,SQRT($B$13*($B$7+$B$8^2))*$B$9*(1-$B$10))</f>
        <v>4338.63524574047</v>
      </c>
      <c r="N165" s="14" t="n">
        <f aca="true">$B$16+NORMINV(RAND(),0,SQRT($B$13*($B$7+$B$8^2))*$B$9*(1-$B$10))</f>
        <v>3799.16988847624</v>
      </c>
      <c r="O165" s="14" t="n">
        <f aca="true">$B$16+NORMINV(RAND(),0,SQRT($B$13*($B$7+$B$8^2))*$B$9*(1-$B$10))</f>
        <v>3826.82405292051</v>
      </c>
      <c r="P165" s="14" t="n">
        <f aca="true">$B$16+NORMINV(RAND(),0,SQRT($B$13*($B$7+$B$8^2))*$B$9*(1-$B$10))</f>
        <v>4147.68049053081</v>
      </c>
      <c r="Q165" s="14" t="n">
        <f aca="true">$B$16+NORMINV(RAND(),0,SQRT($B$13*($B$7+$B$8^2))*$B$9*(1-$B$10))</f>
        <v>3980.30984643085</v>
      </c>
      <c r="R165" s="14" t="n">
        <f aca="false">$B$4-13*($B$5+$B$6)/30-IF($B$11&lt;=13,$B$12,0)+0</f>
        <v>8876.66666666667</v>
      </c>
      <c r="S165" s="14" t="n">
        <f aca="false">$B$4-27*($B$5+$B$6)/30-IF($B$11&lt;=27,$B$12,0)+L165</f>
        <v>10795.7175260573</v>
      </c>
      <c r="T165" s="14" t="n">
        <f aca="false">$B$4-41*($B$5+$B$6)/30-IF($B$11&lt;=41,$B$12,0)+L165+M165</f>
        <v>1662.88610513113</v>
      </c>
      <c r="U165" s="14" t="n">
        <f aca="false">$B$4-55*($B$5+$B$6)/30-IF($B$11&lt;=55,$B$12,0)+L165+M165+N165</f>
        <v>3175.38932694071</v>
      </c>
      <c r="V165" s="14" t="n">
        <f aca="false">$B$4-69*($B$5+$B$6)/30-IF($B$11&lt;=69,$B$12,0)+L165+M165+N165+O165</f>
        <v>4715.54671319455</v>
      </c>
      <c r="W165" s="14" t="n">
        <f aca="false">$B$4-83*($B$5+$B$6)/30-IF($B$11&lt;=83,$B$12,0)+L165+M165+N165+O165+P165</f>
        <v>6576.5605370587</v>
      </c>
      <c r="X165" s="14" t="n">
        <f aca="false">$B$4-90*($B$5+$B$6)/30-IF($B$11&lt;=90,$B$12,0)+L165+M165+N165+O165+P165+Q165</f>
        <v>9413.53705015622</v>
      </c>
      <c r="AA165" s="14" t="n">
        <f aca="false">MIN(R165:X165)</f>
        <v>1662.88610513113</v>
      </c>
    </row>
    <row r="166" customFormat="false" ht="15" hidden="false" customHeight="false" outlineLevel="0" collapsed="false">
      <c r="K166" s="2" t="n">
        <v>161</v>
      </c>
      <c r="L166" s="14" t="n">
        <f aca="true">$B$16+NORMINV(RAND(),0,SQRT($B$13*($B$7+$B$8^2))*$B$9*(1-$B$10))</f>
        <v>4135.37598739835</v>
      </c>
      <c r="M166" s="14" t="n">
        <f aca="true">$B$16+NORMINV(RAND(),0,SQRT($B$13*($B$7+$B$8^2))*$B$9*(1-$B$10))</f>
        <v>3443.45303187934</v>
      </c>
      <c r="N166" s="14" t="n">
        <f aca="true">$B$16+NORMINV(RAND(),0,SQRT($B$13*($B$7+$B$8^2))*$B$9*(1-$B$10))</f>
        <v>4481.33309469427</v>
      </c>
      <c r="O166" s="14" t="n">
        <f aca="true">$B$16+NORMINV(RAND(),0,SQRT($B$13*($B$7+$B$8^2))*$B$9*(1-$B$10))</f>
        <v>3615.45706671352</v>
      </c>
      <c r="P166" s="14" t="n">
        <f aca="true">$B$16+NORMINV(RAND(),0,SQRT($B$13*($B$7+$B$8^2))*$B$9*(1-$B$10))</f>
        <v>4012.43466158647</v>
      </c>
      <c r="Q166" s="14" t="n">
        <f aca="true">$B$16+NORMINV(RAND(),0,SQRT($B$13*($B$7+$B$8^2))*$B$9*(1-$B$10))</f>
        <v>3362.30025133384</v>
      </c>
      <c r="R166" s="14" t="n">
        <f aca="false">$B$4-13*($B$5+$B$6)/30-IF($B$11&lt;=13,$B$12,0)+0</f>
        <v>8876.66666666667</v>
      </c>
      <c r="S166" s="14" t="n">
        <f aca="false">$B$4-27*($B$5+$B$6)/30-IF($B$11&lt;=27,$B$12,0)+L166</f>
        <v>10725.3759873983</v>
      </c>
      <c r="T166" s="14" t="n">
        <f aca="false">$B$4-41*($B$5+$B$6)/30-IF($B$11&lt;=41,$B$12,0)+L166+M166</f>
        <v>697.362352611017</v>
      </c>
      <c r="U166" s="14" t="n">
        <f aca="false">$B$4-55*($B$5+$B$6)/30-IF($B$11&lt;=55,$B$12,0)+L166+M166+N166</f>
        <v>2892.02878063862</v>
      </c>
      <c r="V166" s="14" t="n">
        <f aca="false">$B$4-69*($B$5+$B$6)/30-IF($B$11&lt;=69,$B$12,0)+L166+M166+N166+O166</f>
        <v>4220.81918068547</v>
      </c>
      <c r="W166" s="14" t="n">
        <f aca="false">$B$4-83*($B$5+$B$6)/30-IF($B$11&lt;=83,$B$12,0)+L166+M166+N166+O166+P166</f>
        <v>5946.58717560528</v>
      </c>
      <c r="X166" s="14" t="n">
        <f aca="false">$B$4-90*($B$5+$B$6)/30-IF($B$11&lt;=90,$B$12,0)+L166+M166+N166+O166+P166+Q166</f>
        <v>8165.55409360578</v>
      </c>
      <c r="AA166" s="14" t="n">
        <f aca="false">MIN(R166:X166)</f>
        <v>697.362352611017</v>
      </c>
    </row>
    <row r="167" customFormat="false" ht="15" hidden="false" customHeight="false" outlineLevel="0" collapsed="false">
      <c r="K167" s="2" t="n">
        <v>162</v>
      </c>
      <c r="L167" s="14" t="n">
        <f aca="true">$B$16+NORMINV(RAND(),0,SQRT($B$13*($B$7+$B$8^2))*$B$9*(1-$B$10))</f>
        <v>4193.93653677417</v>
      </c>
      <c r="M167" s="14" t="n">
        <f aca="true">$B$16+NORMINV(RAND(),0,SQRT($B$13*($B$7+$B$8^2))*$B$9*(1-$B$10))</f>
        <v>4201.00465951689</v>
      </c>
      <c r="N167" s="14" t="n">
        <f aca="true">$B$16+NORMINV(RAND(),0,SQRT($B$13*($B$7+$B$8^2))*$B$9*(1-$B$10))</f>
        <v>3622.33183756987</v>
      </c>
      <c r="O167" s="14" t="n">
        <f aca="true">$B$16+NORMINV(RAND(),0,SQRT($B$13*($B$7+$B$8^2))*$B$9*(1-$B$10))</f>
        <v>4585.49316909403</v>
      </c>
      <c r="P167" s="14" t="n">
        <f aca="true">$B$16+NORMINV(RAND(),0,SQRT($B$13*($B$7+$B$8^2))*$B$9*(1-$B$10))</f>
        <v>3684.87881286642</v>
      </c>
      <c r="Q167" s="14" t="n">
        <f aca="true">$B$16+NORMINV(RAND(),0,SQRT($B$13*($B$7+$B$8^2))*$B$9*(1-$B$10))</f>
        <v>3828.97201471654</v>
      </c>
      <c r="R167" s="14" t="n">
        <f aca="false">$B$4-13*($B$5+$B$6)/30-IF($B$11&lt;=13,$B$12,0)+0</f>
        <v>8876.66666666667</v>
      </c>
      <c r="S167" s="14" t="n">
        <f aca="false">$B$4-27*($B$5+$B$6)/30-IF($B$11&lt;=27,$B$12,0)+L167</f>
        <v>10783.9365367742</v>
      </c>
      <c r="T167" s="14" t="n">
        <f aca="false">$B$4-41*($B$5+$B$6)/30-IF($B$11&lt;=41,$B$12,0)+L167+M167</f>
        <v>1513.47452962439</v>
      </c>
      <c r="U167" s="14" t="n">
        <f aca="false">$B$4-55*($B$5+$B$6)/30-IF($B$11&lt;=55,$B$12,0)+L167+M167+N167</f>
        <v>2849.1397005276</v>
      </c>
      <c r="V167" s="14" t="n">
        <f aca="false">$B$4-69*($B$5+$B$6)/30-IF($B$11&lt;=69,$B$12,0)+L167+M167+N167+O167</f>
        <v>5147.96620295496</v>
      </c>
      <c r="W167" s="14" t="n">
        <f aca="false">$B$4-83*($B$5+$B$6)/30-IF($B$11&lt;=83,$B$12,0)+L167+M167+N167+O167+P167</f>
        <v>6546.17834915472</v>
      </c>
      <c r="X167" s="14" t="n">
        <f aca="false">$B$4-90*($B$5+$B$6)/30-IF($B$11&lt;=90,$B$12,0)+L167+M167+N167+O167+P167+Q167</f>
        <v>9231.81703053793</v>
      </c>
      <c r="AA167" s="14" t="n">
        <f aca="false">MIN(R167:X167)</f>
        <v>1513.47452962439</v>
      </c>
    </row>
    <row r="168" customFormat="false" ht="15" hidden="false" customHeight="false" outlineLevel="0" collapsed="false">
      <c r="K168" s="2" t="n">
        <v>163</v>
      </c>
      <c r="L168" s="14" t="n">
        <f aca="true">$B$16+NORMINV(RAND(),0,SQRT($B$13*($B$7+$B$8^2))*$B$9*(1-$B$10))</f>
        <v>4677.44905034922</v>
      </c>
      <c r="M168" s="14" t="n">
        <f aca="true">$B$16+NORMINV(RAND(),0,SQRT($B$13*($B$7+$B$8^2))*$B$9*(1-$B$10))</f>
        <v>3671.01891146779</v>
      </c>
      <c r="N168" s="14" t="n">
        <f aca="true">$B$16+NORMINV(RAND(),0,SQRT($B$13*($B$7+$B$8^2))*$B$9*(1-$B$10))</f>
        <v>3886.95709359101</v>
      </c>
      <c r="O168" s="14" t="n">
        <f aca="true">$B$16+NORMINV(RAND(),0,SQRT($B$13*($B$7+$B$8^2))*$B$9*(1-$B$10))</f>
        <v>4437.82954142982</v>
      </c>
      <c r="P168" s="14" t="n">
        <f aca="true">$B$16+NORMINV(RAND(),0,SQRT($B$13*($B$7+$B$8^2))*$B$9*(1-$B$10))</f>
        <v>4101.43138747948</v>
      </c>
      <c r="Q168" s="14" t="n">
        <f aca="true">$B$16+NORMINV(RAND(),0,SQRT($B$13*($B$7+$B$8^2))*$B$9*(1-$B$10))</f>
        <v>3813.11289882094</v>
      </c>
      <c r="R168" s="14" t="n">
        <f aca="false">$B$4-13*($B$5+$B$6)/30-IF($B$11&lt;=13,$B$12,0)+0</f>
        <v>8876.66666666667</v>
      </c>
      <c r="S168" s="14" t="n">
        <f aca="false">$B$4-27*($B$5+$B$6)/30-IF($B$11&lt;=27,$B$12,0)+L168</f>
        <v>11267.4490503492</v>
      </c>
      <c r="T168" s="14" t="n">
        <f aca="false">$B$4-41*($B$5+$B$6)/30-IF($B$11&lt;=41,$B$12,0)+L168+M168</f>
        <v>1467.00129515034</v>
      </c>
      <c r="U168" s="14" t="n">
        <f aca="false">$B$4-55*($B$5+$B$6)/30-IF($B$11&lt;=55,$B$12,0)+L168+M168+N168</f>
        <v>3067.29172207468</v>
      </c>
      <c r="V168" s="14" t="n">
        <f aca="false">$B$4-69*($B$5+$B$6)/30-IF($B$11&lt;=69,$B$12,0)+L168+M168+N168+O168</f>
        <v>5218.45459683784</v>
      </c>
      <c r="W168" s="14" t="n">
        <f aca="false">$B$4-83*($B$5+$B$6)/30-IF($B$11&lt;=83,$B$12,0)+L168+M168+N168+O168+P168</f>
        <v>7033.21931765065</v>
      </c>
      <c r="X168" s="14" t="n">
        <f aca="false">$B$4-90*($B$5+$B$6)/30-IF($B$11&lt;=90,$B$12,0)+L168+M168+N168+O168+P168+Q168</f>
        <v>9702.99888313825</v>
      </c>
      <c r="AA168" s="14" t="n">
        <f aca="false">MIN(R168:X168)</f>
        <v>1467.00129515034</v>
      </c>
    </row>
    <row r="169" customFormat="false" ht="15" hidden="false" customHeight="false" outlineLevel="0" collapsed="false">
      <c r="K169" s="2" t="n">
        <v>164</v>
      </c>
      <c r="L169" s="14" t="n">
        <f aca="true">$B$16+NORMINV(RAND(),0,SQRT($B$13*($B$7+$B$8^2))*$B$9*(1-$B$10))</f>
        <v>4261.0191088505</v>
      </c>
      <c r="M169" s="14" t="n">
        <f aca="true">$B$16+NORMINV(RAND(),0,SQRT($B$13*($B$7+$B$8^2))*$B$9*(1-$B$10))</f>
        <v>3743.78222235408</v>
      </c>
      <c r="N169" s="14" t="n">
        <f aca="true">$B$16+NORMINV(RAND(),0,SQRT($B$13*($B$7+$B$8^2))*$B$9*(1-$B$10))</f>
        <v>4129.15932044944</v>
      </c>
      <c r="O169" s="14" t="n">
        <f aca="true">$B$16+NORMINV(RAND(),0,SQRT($B$13*($B$7+$B$8^2))*$B$9*(1-$B$10))</f>
        <v>4555.44952131211</v>
      </c>
      <c r="P169" s="14" t="n">
        <f aca="true">$B$16+NORMINV(RAND(),0,SQRT($B$13*($B$7+$B$8^2))*$B$9*(1-$B$10))</f>
        <v>4288.26199994259</v>
      </c>
      <c r="Q169" s="14" t="n">
        <f aca="true">$B$16+NORMINV(RAND(),0,SQRT($B$13*($B$7+$B$8^2))*$B$9*(1-$B$10))</f>
        <v>3875.57970971441</v>
      </c>
      <c r="R169" s="14" t="n">
        <f aca="false">$B$4-13*($B$5+$B$6)/30-IF($B$11&lt;=13,$B$12,0)+0</f>
        <v>8876.66666666667</v>
      </c>
      <c r="S169" s="14" t="n">
        <f aca="false">$B$4-27*($B$5+$B$6)/30-IF($B$11&lt;=27,$B$12,0)+L169</f>
        <v>10851.0191088505</v>
      </c>
      <c r="T169" s="14" t="n">
        <f aca="false">$B$4-41*($B$5+$B$6)/30-IF($B$11&lt;=41,$B$12,0)+L169+M169</f>
        <v>1123.33466453791</v>
      </c>
      <c r="U169" s="14" t="n">
        <f aca="false">$B$4-55*($B$5+$B$6)/30-IF($B$11&lt;=55,$B$12,0)+L169+M169+N169</f>
        <v>2965.82731832068</v>
      </c>
      <c r="V169" s="14" t="n">
        <f aca="false">$B$4-69*($B$5+$B$6)/30-IF($B$11&lt;=69,$B$12,0)+L169+M169+N169+O169</f>
        <v>5234.61017296613</v>
      </c>
      <c r="W169" s="14" t="n">
        <f aca="false">$B$4-83*($B$5+$B$6)/30-IF($B$11&lt;=83,$B$12,0)+L169+M169+N169+O169+P169</f>
        <v>7236.20550624206</v>
      </c>
      <c r="X169" s="14" t="n">
        <f aca="false">$B$4-90*($B$5+$B$6)/30-IF($B$11&lt;=90,$B$12,0)+L169+M169+N169+O169+P169+Q169</f>
        <v>9968.45188262313</v>
      </c>
      <c r="AA169" s="14" t="n">
        <f aca="false">MIN(R169:X169)</f>
        <v>1123.33466453791</v>
      </c>
    </row>
    <row r="170" customFormat="false" ht="15" hidden="false" customHeight="false" outlineLevel="0" collapsed="false">
      <c r="K170" s="2" t="n">
        <v>165</v>
      </c>
      <c r="L170" s="14" t="n">
        <f aca="true">$B$16+NORMINV(RAND(),0,SQRT($B$13*($B$7+$B$8^2))*$B$9*(1-$B$10))</f>
        <v>4639.9056827911</v>
      </c>
      <c r="M170" s="14" t="n">
        <f aca="true">$B$16+NORMINV(RAND(),0,SQRT($B$13*($B$7+$B$8^2))*$B$9*(1-$B$10))</f>
        <v>3685.53058871508</v>
      </c>
      <c r="N170" s="14" t="n">
        <f aca="true">$B$16+NORMINV(RAND(),0,SQRT($B$13*($B$7+$B$8^2))*$B$9*(1-$B$10))</f>
        <v>3954.40220465651</v>
      </c>
      <c r="O170" s="14" t="n">
        <f aca="true">$B$16+NORMINV(RAND(),0,SQRT($B$13*($B$7+$B$8^2))*$B$9*(1-$B$10))</f>
        <v>3980.86730019428</v>
      </c>
      <c r="P170" s="14" t="n">
        <f aca="true">$B$16+NORMINV(RAND(),0,SQRT($B$13*($B$7+$B$8^2))*$B$9*(1-$B$10))</f>
        <v>4127.75043182543</v>
      </c>
      <c r="Q170" s="14" t="n">
        <f aca="true">$B$16+NORMINV(RAND(),0,SQRT($B$13*($B$7+$B$8^2))*$B$9*(1-$B$10))</f>
        <v>3824.04680522447</v>
      </c>
      <c r="R170" s="14" t="n">
        <f aca="false">$B$4-13*($B$5+$B$6)/30-IF($B$11&lt;=13,$B$12,0)+0</f>
        <v>8876.66666666667</v>
      </c>
      <c r="S170" s="14" t="n">
        <f aca="false">$B$4-27*($B$5+$B$6)/30-IF($B$11&lt;=27,$B$12,0)+L170</f>
        <v>11229.9056827911</v>
      </c>
      <c r="T170" s="14" t="n">
        <f aca="false">$B$4-41*($B$5+$B$6)/30-IF($B$11&lt;=41,$B$12,0)+L170+M170</f>
        <v>1443.96960483951</v>
      </c>
      <c r="U170" s="14" t="n">
        <f aca="false">$B$4-55*($B$5+$B$6)/30-IF($B$11&lt;=55,$B$12,0)+L170+M170+N170</f>
        <v>3111.70514282935</v>
      </c>
      <c r="V170" s="14" t="n">
        <f aca="false">$B$4-69*($B$5+$B$6)/30-IF($B$11&lt;=69,$B$12,0)+L170+M170+N170+O170</f>
        <v>4805.90577635697</v>
      </c>
      <c r="W170" s="14" t="n">
        <f aca="false">$B$4-83*($B$5+$B$6)/30-IF($B$11&lt;=83,$B$12,0)+L170+M170+N170+O170+P170</f>
        <v>6646.98954151572</v>
      </c>
      <c r="X170" s="14" t="n">
        <f aca="false">$B$4-90*($B$5+$B$6)/30-IF($B$11&lt;=90,$B$12,0)+L170+M170+N170+O170+P170+Q170</f>
        <v>9327.70301340686</v>
      </c>
      <c r="AA170" s="14" t="n">
        <f aca="false">MIN(R170:X170)</f>
        <v>1443.96960483951</v>
      </c>
    </row>
    <row r="171" customFormat="false" ht="15" hidden="false" customHeight="false" outlineLevel="0" collapsed="false">
      <c r="K171" s="2" t="n">
        <v>166</v>
      </c>
      <c r="L171" s="14" t="n">
        <f aca="true">$B$16+NORMINV(RAND(),0,SQRT($B$13*($B$7+$B$8^2))*$B$9*(1-$B$10))</f>
        <v>3986.83255514132</v>
      </c>
      <c r="M171" s="14" t="n">
        <f aca="true">$B$16+NORMINV(RAND(),0,SQRT($B$13*($B$7+$B$8^2))*$B$9*(1-$B$10))</f>
        <v>4610.46743789577</v>
      </c>
      <c r="N171" s="14" t="n">
        <f aca="true">$B$16+NORMINV(RAND(),0,SQRT($B$13*($B$7+$B$8^2))*$B$9*(1-$B$10))</f>
        <v>3989.94040768268</v>
      </c>
      <c r="O171" s="14" t="n">
        <f aca="true">$B$16+NORMINV(RAND(),0,SQRT($B$13*($B$7+$B$8^2))*$B$9*(1-$B$10))</f>
        <v>4020.02575833276</v>
      </c>
      <c r="P171" s="14" t="n">
        <f aca="true">$B$16+NORMINV(RAND(),0,SQRT($B$13*($B$7+$B$8^2))*$B$9*(1-$B$10))</f>
        <v>3884.45849464238</v>
      </c>
      <c r="Q171" s="14" t="n">
        <f aca="true">$B$16+NORMINV(RAND(),0,SQRT($B$13*($B$7+$B$8^2))*$B$9*(1-$B$10))</f>
        <v>4380.86651356114</v>
      </c>
      <c r="R171" s="14" t="n">
        <f aca="false">$B$4-13*($B$5+$B$6)/30-IF($B$11&lt;=13,$B$12,0)+0</f>
        <v>8876.66666666667</v>
      </c>
      <c r="S171" s="14" t="n">
        <f aca="false">$B$4-27*($B$5+$B$6)/30-IF($B$11&lt;=27,$B$12,0)+L171</f>
        <v>10576.8325551413</v>
      </c>
      <c r="T171" s="14" t="n">
        <f aca="false">$B$4-41*($B$5+$B$6)/30-IF($B$11&lt;=41,$B$12,0)+L171+M171</f>
        <v>1715.83332637042</v>
      </c>
      <c r="U171" s="14" t="n">
        <f aca="false">$B$4-55*($B$5+$B$6)/30-IF($B$11&lt;=55,$B$12,0)+L171+M171+N171</f>
        <v>3419.10706738643</v>
      </c>
      <c r="V171" s="14" t="n">
        <f aca="false">$B$4-69*($B$5+$B$6)/30-IF($B$11&lt;=69,$B$12,0)+L171+M171+N171+O171</f>
        <v>5152.46615905253</v>
      </c>
      <c r="W171" s="14" t="n">
        <f aca="false">$B$4-83*($B$5+$B$6)/30-IF($B$11&lt;=83,$B$12,0)+L171+M171+N171+O171+P171</f>
        <v>6750.25798702824</v>
      </c>
      <c r="X171" s="14" t="n">
        <f aca="false">$B$4-90*($B$5+$B$6)/30-IF($B$11&lt;=90,$B$12,0)+L171+M171+N171+O171+P171+Q171</f>
        <v>9987.79116725604</v>
      </c>
      <c r="AA171" s="14" t="n">
        <f aca="false">MIN(R171:X171)</f>
        <v>1715.83332637042</v>
      </c>
    </row>
    <row r="172" customFormat="false" ht="15" hidden="false" customHeight="false" outlineLevel="0" collapsed="false">
      <c r="K172" s="2" t="n">
        <v>167</v>
      </c>
      <c r="L172" s="14" t="n">
        <f aca="true">$B$16+NORMINV(RAND(),0,SQRT($B$13*($B$7+$B$8^2))*$B$9*(1-$B$10))</f>
        <v>4256.87986978198</v>
      </c>
      <c r="M172" s="14" t="n">
        <f aca="true">$B$16+NORMINV(RAND(),0,SQRT($B$13*($B$7+$B$8^2))*$B$9*(1-$B$10))</f>
        <v>4332.48621401013</v>
      </c>
      <c r="N172" s="14" t="n">
        <f aca="true">$B$16+NORMINV(RAND(),0,SQRT($B$13*($B$7+$B$8^2))*$B$9*(1-$B$10))</f>
        <v>3639.40671511617</v>
      </c>
      <c r="O172" s="14" t="n">
        <f aca="true">$B$16+NORMINV(RAND(),0,SQRT($B$13*($B$7+$B$8^2))*$B$9*(1-$B$10))</f>
        <v>4759.98077876901</v>
      </c>
      <c r="P172" s="14" t="n">
        <f aca="true">$B$16+NORMINV(RAND(),0,SQRT($B$13*($B$7+$B$8^2))*$B$9*(1-$B$10))</f>
        <v>3862.09549192995</v>
      </c>
      <c r="Q172" s="14" t="n">
        <f aca="true">$B$16+NORMINV(RAND(),0,SQRT($B$13*($B$7+$B$8^2))*$B$9*(1-$B$10))</f>
        <v>4505.9546984385</v>
      </c>
      <c r="R172" s="14" t="n">
        <f aca="false">$B$4-13*($B$5+$B$6)/30-IF($B$11&lt;=13,$B$12,0)+0</f>
        <v>8876.66666666667</v>
      </c>
      <c r="S172" s="14" t="n">
        <f aca="false">$B$4-27*($B$5+$B$6)/30-IF($B$11&lt;=27,$B$12,0)+L172</f>
        <v>10846.879869782</v>
      </c>
      <c r="T172" s="14" t="n">
        <f aca="false">$B$4-41*($B$5+$B$6)/30-IF($B$11&lt;=41,$B$12,0)+L172+M172</f>
        <v>1707.89941712545</v>
      </c>
      <c r="U172" s="14" t="n">
        <f aca="false">$B$4-55*($B$5+$B$6)/30-IF($B$11&lt;=55,$B$12,0)+L172+M172+N172</f>
        <v>3060.63946557495</v>
      </c>
      <c r="V172" s="14" t="n">
        <f aca="false">$B$4-69*($B$5+$B$6)/30-IF($B$11&lt;=69,$B$12,0)+L172+M172+N172+O172</f>
        <v>5533.9535776773</v>
      </c>
      <c r="W172" s="14" t="n">
        <f aca="false">$B$4-83*($B$5+$B$6)/30-IF($B$11&lt;=83,$B$12,0)+L172+M172+N172+O172+P172</f>
        <v>7109.38240294058</v>
      </c>
      <c r="X172" s="14" t="n">
        <f aca="false">$B$4-90*($B$5+$B$6)/30-IF($B$11&lt;=90,$B$12,0)+L172+M172+N172+O172+P172+Q172</f>
        <v>10472.0037680457</v>
      </c>
      <c r="AA172" s="14" t="n">
        <f aca="false">MIN(R172:X172)</f>
        <v>1707.89941712545</v>
      </c>
    </row>
    <row r="173" customFormat="false" ht="15" hidden="false" customHeight="false" outlineLevel="0" collapsed="false">
      <c r="K173" s="2" t="n">
        <v>168</v>
      </c>
      <c r="L173" s="14" t="n">
        <f aca="true">$B$16+NORMINV(RAND(),0,SQRT($B$13*($B$7+$B$8^2))*$B$9*(1-$B$10))</f>
        <v>4226.19733702204</v>
      </c>
      <c r="M173" s="14" t="n">
        <f aca="true">$B$16+NORMINV(RAND(),0,SQRT($B$13*($B$7+$B$8^2))*$B$9*(1-$B$10))</f>
        <v>4424.13284993633</v>
      </c>
      <c r="N173" s="14" t="n">
        <f aca="true">$B$16+NORMINV(RAND(),0,SQRT($B$13*($B$7+$B$8^2))*$B$9*(1-$B$10))</f>
        <v>4757.71864721694</v>
      </c>
      <c r="O173" s="14" t="n">
        <f aca="true">$B$16+NORMINV(RAND(),0,SQRT($B$13*($B$7+$B$8^2))*$B$9*(1-$B$10))</f>
        <v>4294.90394763302</v>
      </c>
      <c r="P173" s="14" t="n">
        <f aca="true">$B$16+NORMINV(RAND(),0,SQRT($B$13*($B$7+$B$8^2))*$B$9*(1-$B$10))</f>
        <v>3651.23140228369</v>
      </c>
      <c r="Q173" s="14" t="n">
        <f aca="true">$B$16+NORMINV(RAND(),0,SQRT($B$13*($B$7+$B$8^2))*$B$9*(1-$B$10))</f>
        <v>3953.47442019961</v>
      </c>
      <c r="R173" s="14" t="n">
        <f aca="false">$B$4-13*($B$5+$B$6)/30-IF($B$11&lt;=13,$B$12,0)+0</f>
        <v>8876.66666666667</v>
      </c>
      <c r="S173" s="14" t="n">
        <f aca="false">$B$4-27*($B$5+$B$6)/30-IF($B$11&lt;=27,$B$12,0)+L173</f>
        <v>10816.197337022</v>
      </c>
      <c r="T173" s="14" t="n">
        <f aca="false">$B$4-41*($B$5+$B$6)/30-IF($B$11&lt;=41,$B$12,0)+L173+M173</f>
        <v>1768.8635202917</v>
      </c>
      <c r="U173" s="14" t="n">
        <f aca="false">$B$4-55*($B$5+$B$6)/30-IF($B$11&lt;=55,$B$12,0)+L173+M173+N173</f>
        <v>4239.91550084197</v>
      </c>
      <c r="V173" s="14" t="n">
        <f aca="false">$B$4-69*($B$5+$B$6)/30-IF($B$11&lt;=69,$B$12,0)+L173+M173+N173+O173</f>
        <v>6248.15278180832</v>
      </c>
      <c r="W173" s="14" t="n">
        <f aca="false">$B$4-83*($B$5+$B$6)/30-IF($B$11&lt;=83,$B$12,0)+L173+M173+N173+O173+P173</f>
        <v>7612.71751742534</v>
      </c>
      <c r="X173" s="14" t="n">
        <f aca="false">$B$4-90*($B$5+$B$6)/30-IF($B$11&lt;=90,$B$12,0)+L173+M173+N173+O173+P173+Q173</f>
        <v>10422.8586042916</v>
      </c>
      <c r="AA173" s="14" t="n">
        <f aca="false">MIN(R173:X173)</f>
        <v>1768.8635202917</v>
      </c>
    </row>
    <row r="174" customFormat="false" ht="15" hidden="false" customHeight="false" outlineLevel="0" collapsed="false">
      <c r="K174" s="2" t="n">
        <v>169</v>
      </c>
      <c r="L174" s="14" t="n">
        <f aca="true">$B$16+NORMINV(RAND(),0,SQRT($B$13*($B$7+$B$8^2))*$B$9*(1-$B$10))</f>
        <v>4189.4281793055</v>
      </c>
      <c r="M174" s="14" t="n">
        <f aca="true">$B$16+NORMINV(RAND(),0,SQRT($B$13*($B$7+$B$8^2))*$B$9*(1-$B$10))</f>
        <v>4247.25936482878</v>
      </c>
      <c r="N174" s="14" t="n">
        <f aca="true">$B$16+NORMINV(RAND(),0,SQRT($B$13*($B$7+$B$8^2))*$B$9*(1-$B$10))</f>
        <v>4224.56838528836</v>
      </c>
      <c r="O174" s="14" t="n">
        <f aca="true">$B$16+NORMINV(RAND(),0,SQRT($B$13*($B$7+$B$8^2))*$B$9*(1-$B$10))</f>
        <v>4466.94551158224</v>
      </c>
      <c r="P174" s="14" t="n">
        <f aca="true">$B$16+NORMINV(RAND(),0,SQRT($B$13*($B$7+$B$8^2))*$B$9*(1-$B$10))</f>
        <v>3952.04871804618</v>
      </c>
      <c r="Q174" s="14" t="n">
        <f aca="true">$B$16+NORMINV(RAND(),0,SQRT($B$13*($B$7+$B$8^2))*$B$9*(1-$B$10))</f>
        <v>4322.32131786178</v>
      </c>
      <c r="R174" s="14" t="n">
        <f aca="false">$B$4-13*($B$5+$B$6)/30-IF($B$11&lt;=13,$B$12,0)+0</f>
        <v>8876.66666666667</v>
      </c>
      <c r="S174" s="14" t="n">
        <f aca="false">$B$4-27*($B$5+$B$6)/30-IF($B$11&lt;=27,$B$12,0)+L174</f>
        <v>10779.4281793055</v>
      </c>
      <c r="T174" s="14" t="n">
        <f aca="false">$B$4-41*($B$5+$B$6)/30-IF($B$11&lt;=41,$B$12,0)+L174+M174</f>
        <v>1555.22087746761</v>
      </c>
      <c r="U174" s="14" t="n">
        <f aca="false">$B$4-55*($B$5+$B$6)/30-IF($B$11&lt;=55,$B$12,0)+L174+M174+N174</f>
        <v>3493.12259608931</v>
      </c>
      <c r="V174" s="14" t="n">
        <f aca="false">$B$4-69*($B$5+$B$6)/30-IF($B$11&lt;=69,$B$12,0)+L174+M174+N174+O174</f>
        <v>5673.40144100488</v>
      </c>
      <c r="W174" s="14" t="n">
        <f aca="false">$B$4-83*($B$5+$B$6)/30-IF($B$11&lt;=83,$B$12,0)+L174+M174+N174+O174+P174</f>
        <v>7338.7834923844</v>
      </c>
      <c r="X174" s="14" t="n">
        <f aca="false">$B$4-90*($B$5+$B$6)/30-IF($B$11&lt;=90,$B$12,0)+L174+M174+N174+O174+P174+Q174</f>
        <v>10517.7714769128</v>
      </c>
      <c r="AA174" s="14" t="n">
        <f aca="false">MIN(R174:X174)</f>
        <v>1555.22087746761</v>
      </c>
    </row>
    <row r="175" customFormat="false" ht="15" hidden="false" customHeight="false" outlineLevel="0" collapsed="false">
      <c r="K175" s="2" t="n">
        <v>170</v>
      </c>
      <c r="L175" s="14" t="n">
        <f aca="true">$B$16+NORMINV(RAND(),0,SQRT($B$13*($B$7+$B$8^2))*$B$9*(1-$B$10))</f>
        <v>4001.74329466885</v>
      </c>
      <c r="M175" s="14" t="n">
        <f aca="true">$B$16+NORMINV(RAND(),0,SQRT($B$13*($B$7+$B$8^2))*$B$9*(1-$B$10))</f>
        <v>3960.63281351512</v>
      </c>
      <c r="N175" s="14" t="n">
        <f aca="true">$B$16+NORMINV(RAND(),0,SQRT($B$13*($B$7+$B$8^2))*$B$9*(1-$B$10))</f>
        <v>3661.33341436853</v>
      </c>
      <c r="O175" s="14" t="n">
        <f aca="true">$B$16+NORMINV(RAND(),0,SQRT($B$13*($B$7+$B$8^2))*$B$9*(1-$B$10))</f>
        <v>3703.8435169049</v>
      </c>
      <c r="P175" s="14" t="n">
        <f aca="true">$B$16+NORMINV(RAND(),0,SQRT($B$13*($B$7+$B$8^2))*$B$9*(1-$B$10))</f>
        <v>4052.72630899318</v>
      </c>
      <c r="Q175" s="14" t="n">
        <f aca="true">$B$16+NORMINV(RAND(),0,SQRT($B$13*($B$7+$B$8^2))*$B$9*(1-$B$10))</f>
        <v>4385.3030146571</v>
      </c>
      <c r="R175" s="14" t="n">
        <f aca="false">$B$4-13*($B$5+$B$6)/30-IF($B$11&lt;=13,$B$12,0)+0</f>
        <v>8876.66666666667</v>
      </c>
      <c r="S175" s="14" t="n">
        <f aca="false">$B$4-27*($B$5+$B$6)/30-IF($B$11&lt;=27,$B$12,0)+L175</f>
        <v>10591.7432946689</v>
      </c>
      <c r="T175" s="14" t="n">
        <f aca="false">$B$4-41*($B$5+$B$6)/30-IF($B$11&lt;=41,$B$12,0)+L175+M175</f>
        <v>1080.90944151731</v>
      </c>
      <c r="U175" s="14" t="n">
        <f aca="false">$B$4-55*($B$5+$B$6)/30-IF($B$11&lt;=55,$B$12,0)+L175+M175+N175</f>
        <v>2455.57618921917</v>
      </c>
      <c r="V175" s="14" t="n">
        <f aca="false">$B$4-69*($B$5+$B$6)/30-IF($B$11&lt;=69,$B$12,0)+L175+M175+N175+O175</f>
        <v>3872.7530394574</v>
      </c>
      <c r="W175" s="14" t="n">
        <f aca="false">$B$4-83*($B$5+$B$6)/30-IF($B$11&lt;=83,$B$12,0)+L175+M175+N175+O175+P175</f>
        <v>5638.81268178392</v>
      </c>
      <c r="X175" s="14" t="n">
        <f aca="false">$B$4-90*($B$5+$B$6)/30-IF($B$11&lt;=90,$B$12,0)+L175+M175+N175+O175+P175+Q175</f>
        <v>8880.78236310769</v>
      </c>
      <c r="AA175" s="14" t="n">
        <f aca="false">MIN(R175:X175)</f>
        <v>1080.90944151731</v>
      </c>
    </row>
    <row r="176" customFormat="false" ht="15" hidden="false" customHeight="false" outlineLevel="0" collapsed="false">
      <c r="K176" s="2" t="n">
        <v>171</v>
      </c>
      <c r="L176" s="14" t="n">
        <f aca="true">$B$16+NORMINV(RAND(),0,SQRT($B$13*($B$7+$B$8^2))*$B$9*(1-$B$10))</f>
        <v>3704.32152691508</v>
      </c>
      <c r="M176" s="14" t="n">
        <f aca="true">$B$16+NORMINV(RAND(),0,SQRT($B$13*($B$7+$B$8^2))*$B$9*(1-$B$10))</f>
        <v>4014.53098902657</v>
      </c>
      <c r="N176" s="14" t="n">
        <f aca="true">$B$16+NORMINV(RAND(),0,SQRT($B$13*($B$7+$B$8^2))*$B$9*(1-$B$10))</f>
        <v>3663.75242035566</v>
      </c>
      <c r="O176" s="14" t="n">
        <f aca="true">$B$16+NORMINV(RAND(),0,SQRT($B$13*($B$7+$B$8^2))*$B$9*(1-$B$10))</f>
        <v>3504.12942922958</v>
      </c>
      <c r="P176" s="14" t="n">
        <f aca="true">$B$16+NORMINV(RAND(),0,SQRT($B$13*($B$7+$B$8^2))*$B$9*(1-$B$10))</f>
        <v>3625.43453175616</v>
      </c>
      <c r="Q176" s="14" t="n">
        <f aca="true">$B$16+NORMINV(RAND(),0,SQRT($B$13*($B$7+$B$8^2))*$B$9*(1-$B$10))</f>
        <v>3677.25795670436</v>
      </c>
      <c r="R176" s="14" t="n">
        <f aca="false">$B$4-13*($B$5+$B$6)/30-IF($B$11&lt;=13,$B$12,0)+0</f>
        <v>8876.66666666667</v>
      </c>
      <c r="S176" s="14" t="n">
        <f aca="false">$B$4-27*($B$5+$B$6)/30-IF($B$11&lt;=27,$B$12,0)+L176</f>
        <v>10294.3215269151</v>
      </c>
      <c r="T176" s="14" t="n">
        <f aca="false">$B$4-41*($B$5+$B$6)/30-IF($B$11&lt;=41,$B$12,0)+L176+M176</f>
        <v>837.385849274983</v>
      </c>
      <c r="U176" s="14" t="n">
        <f aca="false">$B$4-55*($B$5+$B$6)/30-IF($B$11&lt;=55,$B$12,0)+L176+M176+N176</f>
        <v>2214.47160296397</v>
      </c>
      <c r="V176" s="14" t="n">
        <f aca="false">$B$4-69*($B$5+$B$6)/30-IF($B$11&lt;=69,$B$12,0)+L176+M176+N176+O176</f>
        <v>3431.93436552689</v>
      </c>
      <c r="W176" s="14" t="n">
        <f aca="false">$B$4-83*($B$5+$B$6)/30-IF($B$11&lt;=83,$B$12,0)+L176+M176+N176+O176+P176</f>
        <v>4770.70223061639</v>
      </c>
      <c r="X176" s="14" t="n">
        <f aca="false">$B$4-90*($B$5+$B$6)/30-IF($B$11&lt;=90,$B$12,0)+L176+M176+N176+O176+P176+Q176</f>
        <v>7304.62685398741</v>
      </c>
      <c r="AA176" s="14" t="n">
        <f aca="false">MIN(R176:X176)</f>
        <v>837.385849274983</v>
      </c>
    </row>
    <row r="177" customFormat="false" ht="15" hidden="false" customHeight="false" outlineLevel="0" collapsed="false">
      <c r="K177" s="2" t="n">
        <v>172</v>
      </c>
      <c r="L177" s="14" t="n">
        <f aca="true">$B$16+NORMINV(RAND(),0,SQRT($B$13*($B$7+$B$8^2))*$B$9*(1-$B$10))</f>
        <v>4464.10462881088</v>
      </c>
      <c r="M177" s="14" t="n">
        <f aca="true">$B$16+NORMINV(RAND(),0,SQRT($B$13*($B$7+$B$8^2))*$B$9*(1-$B$10))</f>
        <v>4206.63804346085</v>
      </c>
      <c r="N177" s="14" t="n">
        <f aca="true">$B$16+NORMINV(RAND(),0,SQRT($B$13*($B$7+$B$8^2))*$B$9*(1-$B$10))</f>
        <v>4025.99864579509</v>
      </c>
      <c r="O177" s="14" t="n">
        <f aca="true">$B$16+NORMINV(RAND(),0,SQRT($B$13*($B$7+$B$8^2))*$B$9*(1-$B$10))</f>
        <v>3994.16066989535</v>
      </c>
      <c r="P177" s="14" t="n">
        <f aca="true">$B$16+NORMINV(RAND(),0,SQRT($B$13*($B$7+$B$8^2))*$B$9*(1-$B$10))</f>
        <v>4157.81828699653</v>
      </c>
      <c r="Q177" s="14" t="n">
        <f aca="true">$B$16+NORMINV(RAND(),0,SQRT($B$13*($B$7+$B$8^2))*$B$9*(1-$B$10))</f>
        <v>4379.159703132</v>
      </c>
      <c r="R177" s="14" t="n">
        <f aca="false">$B$4-13*($B$5+$B$6)/30-IF($B$11&lt;=13,$B$12,0)+0</f>
        <v>8876.66666666667</v>
      </c>
      <c r="S177" s="14" t="n">
        <f aca="false">$B$4-27*($B$5+$B$6)/30-IF($B$11&lt;=27,$B$12,0)+L177</f>
        <v>11054.1046288109</v>
      </c>
      <c r="T177" s="14" t="n">
        <f aca="false">$B$4-41*($B$5+$B$6)/30-IF($B$11&lt;=41,$B$12,0)+L177+M177</f>
        <v>1789.27600560506</v>
      </c>
      <c r="U177" s="14" t="n">
        <f aca="false">$B$4-55*($B$5+$B$6)/30-IF($B$11&lt;=55,$B$12,0)+L177+M177+N177</f>
        <v>3528.60798473348</v>
      </c>
      <c r="V177" s="14" t="n">
        <f aca="false">$B$4-69*($B$5+$B$6)/30-IF($B$11&lt;=69,$B$12,0)+L177+M177+N177+O177</f>
        <v>5236.10198796216</v>
      </c>
      <c r="W177" s="14" t="n">
        <f aca="false">$B$4-83*($B$5+$B$6)/30-IF($B$11&lt;=83,$B$12,0)+L177+M177+N177+O177+P177</f>
        <v>7107.25360829203</v>
      </c>
      <c r="X177" s="14" t="n">
        <f aca="false">$B$4-90*($B$5+$B$6)/30-IF($B$11&lt;=90,$B$12,0)+L177+M177+N177+O177+P177+Q177</f>
        <v>10343.0799780907</v>
      </c>
      <c r="AA177" s="14" t="n">
        <f aca="false">MIN(R177:X177)</f>
        <v>1789.27600560506</v>
      </c>
    </row>
    <row r="178" customFormat="false" ht="15" hidden="false" customHeight="false" outlineLevel="0" collapsed="false">
      <c r="K178" s="2" t="n">
        <v>173</v>
      </c>
      <c r="L178" s="14" t="n">
        <f aca="true">$B$16+NORMINV(RAND(),0,SQRT($B$13*($B$7+$B$8^2))*$B$9*(1-$B$10))</f>
        <v>4030.39400074114</v>
      </c>
      <c r="M178" s="14" t="n">
        <f aca="true">$B$16+NORMINV(RAND(),0,SQRT($B$13*($B$7+$B$8^2))*$B$9*(1-$B$10))</f>
        <v>4082.6919049596</v>
      </c>
      <c r="N178" s="14" t="n">
        <f aca="true">$B$16+NORMINV(RAND(),0,SQRT($B$13*($B$7+$B$8^2))*$B$9*(1-$B$10))</f>
        <v>3713.40653374912</v>
      </c>
      <c r="O178" s="14" t="n">
        <f aca="true">$B$16+NORMINV(RAND(),0,SQRT($B$13*($B$7+$B$8^2))*$B$9*(1-$B$10))</f>
        <v>4030.57291894927</v>
      </c>
      <c r="P178" s="14" t="n">
        <f aca="true">$B$16+NORMINV(RAND(),0,SQRT($B$13*($B$7+$B$8^2))*$B$9*(1-$B$10))</f>
        <v>3571.15902885351</v>
      </c>
      <c r="Q178" s="14" t="n">
        <f aca="true">$B$16+NORMINV(RAND(),0,SQRT($B$13*($B$7+$B$8^2))*$B$9*(1-$B$10))</f>
        <v>4196.09961036612</v>
      </c>
      <c r="R178" s="14" t="n">
        <f aca="false">$B$4-13*($B$5+$B$6)/30-IF($B$11&lt;=13,$B$12,0)+0</f>
        <v>8876.66666666667</v>
      </c>
      <c r="S178" s="14" t="n">
        <f aca="false">$B$4-27*($B$5+$B$6)/30-IF($B$11&lt;=27,$B$12,0)+L178</f>
        <v>10620.3940007411</v>
      </c>
      <c r="T178" s="14" t="n">
        <f aca="false">$B$4-41*($B$5+$B$6)/30-IF($B$11&lt;=41,$B$12,0)+L178+M178</f>
        <v>1231.61923903407</v>
      </c>
      <c r="U178" s="14" t="n">
        <f aca="false">$B$4-55*($B$5+$B$6)/30-IF($B$11&lt;=55,$B$12,0)+L178+M178+N178</f>
        <v>2658.35910611652</v>
      </c>
      <c r="V178" s="14" t="n">
        <f aca="false">$B$4-69*($B$5+$B$6)/30-IF($B$11&lt;=69,$B$12,0)+L178+M178+N178+O178</f>
        <v>4402.26535839913</v>
      </c>
      <c r="W178" s="14" t="n">
        <f aca="false">$B$4-83*($B$5+$B$6)/30-IF($B$11&lt;=83,$B$12,0)+L178+M178+N178+O178+P178</f>
        <v>5686.75772058598</v>
      </c>
      <c r="X178" s="14" t="n">
        <f aca="false">$B$4-90*($B$5+$B$6)/30-IF($B$11&lt;=90,$B$12,0)+L178+M178+N178+O178+P178+Q178</f>
        <v>8739.52399761876</v>
      </c>
      <c r="AA178" s="14" t="n">
        <f aca="false">MIN(R178:X178)</f>
        <v>1231.61923903407</v>
      </c>
    </row>
    <row r="179" customFormat="false" ht="15" hidden="false" customHeight="false" outlineLevel="0" collapsed="false">
      <c r="K179" s="2" t="n">
        <v>174</v>
      </c>
      <c r="L179" s="14" t="n">
        <f aca="true">$B$16+NORMINV(RAND(),0,SQRT($B$13*($B$7+$B$8^2))*$B$9*(1-$B$10))</f>
        <v>3933.94140467884</v>
      </c>
      <c r="M179" s="14" t="n">
        <f aca="true">$B$16+NORMINV(RAND(),0,SQRT($B$13*($B$7+$B$8^2))*$B$9*(1-$B$10))</f>
        <v>4441.69216840004</v>
      </c>
      <c r="N179" s="14" t="n">
        <f aca="true">$B$16+NORMINV(RAND(),0,SQRT($B$13*($B$7+$B$8^2))*$B$9*(1-$B$10))</f>
        <v>3887.59408988414</v>
      </c>
      <c r="O179" s="14" t="n">
        <f aca="true">$B$16+NORMINV(RAND(),0,SQRT($B$13*($B$7+$B$8^2))*$B$9*(1-$B$10))</f>
        <v>3891.98844765019</v>
      </c>
      <c r="P179" s="14" t="n">
        <f aca="true">$B$16+NORMINV(RAND(),0,SQRT($B$13*($B$7+$B$8^2))*$B$9*(1-$B$10))</f>
        <v>3960.60667350563</v>
      </c>
      <c r="Q179" s="14" t="n">
        <f aca="true">$B$16+NORMINV(RAND(),0,SQRT($B$13*($B$7+$B$8^2))*$B$9*(1-$B$10))</f>
        <v>3987.92621243135</v>
      </c>
      <c r="R179" s="14" t="n">
        <f aca="false">$B$4-13*($B$5+$B$6)/30-IF($B$11&lt;=13,$B$12,0)+0</f>
        <v>8876.66666666667</v>
      </c>
      <c r="S179" s="14" t="n">
        <f aca="false">$B$4-27*($B$5+$B$6)/30-IF($B$11&lt;=27,$B$12,0)+L179</f>
        <v>10523.9414046788</v>
      </c>
      <c r="T179" s="14" t="n">
        <f aca="false">$B$4-41*($B$5+$B$6)/30-IF($B$11&lt;=41,$B$12,0)+L179+M179</f>
        <v>1494.16690641221</v>
      </c>
      <c r="U179" s="14" t="n">
        <f aca="false">$B$4-55*($B$5+$B$6)/30-IF($B$11&lt;=55,$B$12,0)+L179+M179+N179</f>
        <v>3095.09432962968</v>
      </c>
      <c r="V179" s="14" t="n">
        <f aca="false">$B$4-69*($B$5+$B$6)/30-IF($B$11&lt;=69,$B$12,0)+L179+M179+N179+O179</f>
        <v>4700.4161106132</v>
      </c>
      <c r="W179" s="14" t="n">
        <f aca="false">$B$4-83*($B$5+$B$6)/30-IF($B$11&lt;=83,$B$12,0)+L179+M179+N179+O179+P179</f>
        <v>6374.35611745217</v>
      </c>
      <c r="X179" s="14" t="n">
        <f aca="false">$B$4-90*($B$5+$B$6)/30-IF($B$11&lt;=90,$B$12,0)+L179+M179+N179+O179+P179+Q179</f>
        <v>9218.94899655019</v>
      </c>
      <c r="AA179" s="14" t="n">
        <f aca="false">MIN(R179:X179)</f>
        <v>1494.16690641221</v>
      </c>
    </row>
    <row r="180" customFormat="false" ht="15" hidden="false" customHeight="false" outlineLevel="0" collapsed="false">
      <c r="K180" s="2" t="n">
        <v>175</v>
      </c>
      <c r="L180" s="14" t="n">
        <f aca="true">$B$16+NORMINV(RAND(),0,SQRT($B$13*($B$7+$B$8^2))*$B$9*(1-$B$10))</f>
        <v>3831.22344197489</v>
      </c>
      <c r="M180" s="14" t="n">
        <f aca="true">$B$16+NORMINV(RAND(),0,SQRT($B$13*($B$7+$B$8^2))*$B$9*(1-$B$10))</f>
        <v>3910.62657572523</v>
      </c>
      <c r="N180" s="14" t="n">
        <f aca="true">$B$16+NORMINV(RAND(),0,SQRT($B$13*($B$7+$B$8^2))*$B$9*(1-$B$10))</f>
        <v>4126.09027048675</v>
      </c>
      <c r="O180" s="14" t="n">
        <f aca="true">$B$16+NORMINV(RAND(),0,SQRT($B$13*($B$7+$B$8^2))*$B$9*(1-$B$10))</f>
        <v>4313.3141566161</v>
      </c>
      <c r="P180" s="14" t="n">
        <f aca="true">$B$16+NORMINV(RAND(),0,SQRT($B$13*($B$7+$B$8^2))*$B$9*(1-$B$10))</f>
        <v>4168.35259205394</v>
      </c>
      <c r="Q180" s="14" t="n">
        <f aca="true">$B$16+NORMINV(RAND(),0,SQRT($B$13*($B$7+$B$8^2))*$B$9*(1-$B$10))</f>
        <v>4490.24325217772</v>
      </c>
      <c r="R180" s="14" t="n">
        <f aca="false">$B$4-13*($B$5+$B$6)/30-IF($B$11&lt;=13,$B$12,0)+0</f>
        <v>8876.66666666667</v>
      </c>
      <c r="S180" s="14" t="n">
        <f aca="false">$B$4-27*($B$5+$B$6)/30-IF($B$11&lt;=27,$B$12,0)+L180</f>
        <v>10421.2234419749</v>
      </c>
      <c r="T180" s="14" t="n">
        <f aca="false">$B$4-41*($B$5+$B$6)/30-IF($B$11&lt;=41,$B$12,0)+L180+M180</f>
        <v>860.383351033461</v>
      </c>
      <c r="U180" s="14" t="n">
        <f aca="false">$B$4-55*($B$5+$B$6)/30-IF($B$11&lt;=55,$B$12,0)+L180+M180+N180</f>
        <v>2699.80695485355</v>
      </c>
      <c r="V180" s="14" t="n">
        <f aca="false">$B$4-69*($B$5+$B$6)/30-IF($B$11&lt;=69,$B$12,0)+L180+M180+N180+O180</f>
        <v>4726.45444480298</v>
      </c>
      <c r="W180" s="14" t="n">
        <f aca="false">$B$4-83*($B$5+$B$6)/30-IF($B$11&lt;=83,$B$12,0)+L180+M180+N180+O180+P180</f>
        <v>6608.14037019025</v>
      </c>
      <c r="X180" s="14" t="n">
        <f aca="false">$B$4-90*($B$5+$B$6)/30-IF($B$11&lt;=90,$B$12,0)+L180+M180+N180+O180+P180+Q180</f>
        <v>9955.05028903463</v>
      </c>
      <c r="AA180" s="14" t="n">
        <f aca="false">MIN(R180:X180)</f>
        <v>860.383351033461</v>
      </c>
    </row>
    <row r="181" customFormat="false" ht="15" hidden="false" customHeight="false" outlineLevel="0" collapsed="false">
      <c r="K181" s="2" t="n">
        <v>176</v>
      </c>
      <c r="L181" s="14" t="n">
        <f aca="true">$B$16+NORMINV(RAND(),0,SQRT($B$13*($B$7+$B$8^2))*$B$9*(1-$B$10))</f>
        <v>3924.57041573657</v>
      </c>
      <c r="M181" s="14" t="n">
        <f aca="true">$B$16+NORMINV(RAND(),0,SQRT($B$13*($B$7+$B$8^2))*$B$9*(1-$B$10))</f>
        <v>3878.44254732386</v>
      </c>
      <c r="N181" s="14" t="n">
        <f aca="true">$B$16+NORMINV(RAND(),0,SQRT($B$13*($B$7+$B$8^2))*$B$9*(1-$B$10))</f>
        <v>3942.16603187039</v>
      </c>
      <c r="O181" s="14" t="n">
        <f aca="true">$B$16+NORMINV(RAND(),0,SQRT($B$13*($B$7+$B$8^2))*$B$9*(1-$B$10))</f>
        <v>4537.31277496644</v>
      </c>
      <c r="P181" s="14" t="n">
        <f aca="true">$B$16+NORMINV(RAND(),0,SQRT($B$13*($B$7+$B$8^2))*$B$9*(1-$B$10))</f>
        <v>4353.19189871922</v>
      </c>
      <c r="Q181" s="14" t="n">
        <f aca="true">$B$16+NORMINV(RAND(),0,SQRT($B$13*($B$7+$B$8^2))*$B$9*(1-$B$10))</f>
        <v>3880.55914915709</v>
      </c>
      <c r="R181" s="14" t="n">
        <f aca="false">$B$4-13*($B$5+$B$6)/30-IF($B$11&lt;=13,$B$12,0)+0</f>
        <v>8876.66666666667</v>
      </c>
      <c r="S181" s="14" t="n">
        <f aca="false">$B$4-27*($B$5+$B$6)/30-IF($B$11&lt;=27,$B$12,0)+L181</f>
        <v>10514.5704157366</v>
      </c>
      <c r="T181" s="14" t="n">
        <f aca="false">$B$4-41*($B$5+$B$6)/30-IF($B$11&lt;=41,$B$12,0)+L181+M181</f>
        <v>921.546296393763</v>
      </c>
      <c r="U181" s="14" t="n">
        <f aca="false">$B$4-55*($B$5+$B$6)/30-IF($B$11&lt;=55,$B$12,0)+L181+M181+N181</f>
        <v>2577.04566159748</v>
      </c>
      <c r="V181" s="14" t="n">
        <f aca="false">$B$4-69*($B$5+$B$6)/30-IF($B$11&lt;=69,$B$12,0)+L181+M181+N181+O181</f>
        <v>4827.69176989725</v>
      </c>
      <c r="W181" s="14" t="n">
        <f aca="false">$B$4-83*($B$5+$B$6)/30-IF($B$11&lt;=83,$B$12,0)+L181+M181+N181+O181+P181</f>
        <v>6894.21700194981</v>
      </c>
      <c r="X181" s="14" t="n">
        <f aca="false">$B$4-90*($B$5+$B$6)/30-IF($B$11&lt;=90,$B$12,0)+L181+M181+N181+O181+P181+Q181</f>
        <v>9631.44281777357</v>
      </c>
      <c r="AA181" s="14" t="n">
        <f aca="false">MIN(R181:X181)</f>
        <v>921.546296393763</v>
      </c>
    </row>
    <row r="182" customFormat="false" ht="15" hidden="false" customHeight="false" outlineLevel="0" collapsed="false">
      <c r="K182" s="2" t="n">
        <v>177</v>
      </c>
      <c r="L182" s="14" t="n">
        <f aca="true">$B$16+NORMINV(RAND(),0,SQRT($B$13*($B$7+$B$8^2))*$B$9*(1-$B$10))</f>
        <v>3503.80114554131</v>
      </c>
      <c r="M182" s="14" t="n">
        <f aca="true">$B$16+NORMINV(RAND(),0,SQRT($B$13*($B$7+$B$8^2))*$B$9*(1-$B$10))</f>
        <v>4281.36967495696</v>
      </c>
      <c r="N182" s="14" t="n">
        <f aca="true">$B$16+NORMINV(RAND(),0,SQRT($B$13*($B$7+$B$8^2))*$B$9*(1-$B$10))</f>
        <v>4171.58731717324</v>
      </c>
      <c r="O182" s="14" t="n">
        <f aca="true">$B$16+NORMINV(RAND(),0,SQRT($B$13*($B$7+$B$8^2))*$B$9*(1-$B$10))</f>
        <v>4271.83840612126</v>
      </c>
      <c r="P182" s="14" t="n">
        <f aca="true">$B$16+NORMINV(RAND(),0,SQRT($B$13*($B$7+$B$8^2))*$B$9*(1-$B$10))</f>
        <v>3893.6552928458</v>
      </c>
      <c r="Q182" s="14" t="n">
        <f aca="true">$B$16+NORMINV(RAND(),0,SQRT($B$13*($B$7+$B$8^2))*$B$9*(1-$B$10))</f>
        <v>3942.72515295227</v>
      </c>
      <c r="R182" s="14" t="n">
        <f aca="false">$B$4-13*($B$5+$B$6)/30-IF($B$11&lt;=13,$B$12,0)+0</f>
        <v>8876.66666666667</v>
      </c>
      <c r="S182" s="14" t="n">
        <f aca="false">$B$4-27*($B$5+$B$6)/30-IF($B$11&lt;=27,$B$12,0)+L182</f>
        <v>10093.8011455413</v>
      </c>
      <c r="T182" s="14" t="n">
        <f aca="false">$B$4-41*($B$5+$B$6)/30-IF($B$11&lt;=41,$B$12,0)+L182+M182</f>
        <v>903.704153831603</v>
      </c>
      <c r="U182" s="14" t="n">
        <f aca="false">$B$4-55*($B$5+$B$6)/30-IF($B$11&lt;=55,$B$12,0)+L182+M182+N182</f>
        <v>2788.62480433818</v>
      </c>
      <c r="V182" s="14" t="n">
        <f aca="false">$B$4-69*($B$5+$B$6)/30-IF($B$11&lt;=69,$B$12,0)+L182+M182+N182+O182</f>
        <v>4773.79654379277</v>
      </c>
      <c r="W182" s="14" t="n">
        <f aca="false">$B$4-83*($B$5+$B$6)/30-IF($B$11&lt;=83,$B$12,0)+L182+M182+N182+O182+P182</f>
        <v>6380.7851699719</v>
      </c>
      <c r="X182" s="14" t="n">
        <f aca="false">$B$4-90*($B$5+$B$6)/30-IF($B$11&lt;=90,$B$12,0)+L182+M182+N182+O182+P182+Q182</f>
        <v>9180.17698959084</v>
      </c>
      <c r="AA182" s="14" t="n">
        <f aca="false">MIN(R182:X182)</f>
        <v>903.704153831603</v>
      </c>
    </row>
    <row r="183" customFormat="false" ht="15" hidden="false" customHeight="false" outlineLevel="0" collapsed="false">
      <c r="K183" s="2" t="n">
        <v>178</v>
      </c>
      <c r="L183" s="14" t="n">
        <f aca="true">$B$16+NORMINV(RAND(),0,SQRT($B$13*($B$7+$B$8^2))*$B$9*(1-$B$10))</f>
        <v>3559.3794947793</v>
      </c>
      <c r="M183" s="14" t="n">
        <f aca="true">$B$16+NORMINV(RAND(),0,SQRT($B$13*($B$7+$B$8^2))*$B$9*(1-$B$10))</f>
        <v>4232.87113825388</v>
      </c>
      <c r="N183" s="14" t="n">
        <f aca="true">$B$16+NORMINV(RAND(),0,SQRT($B$13*($B$7+$B$8^2))*$B$9*(1-$B$10))</f>
        <v>3820.21695012862</v>
      </c>
      <c r="O183" s="14" t="n">
        <f aca="true">$B$16+NORMINV(RAND(),0,SQRT($B$13*($B$7+$B$8^2))*$B$9*(1-$B$10))</f>
        <v>4684.69532761499</v>
      </c>
      <c r="P183" s="14" t="n">
        <f aca="true">$B$16+NORMINV(RAND(),0,SQRT($B$13*($B$7+$B$8^2))*$B$9*(1-$B$10))</f>
        <v>4260.22193141087</v>
      </c>
      <c r="Q183" s="14" t="n">
        <f aca="true">$B$16+NORMINV(RAND(),0,SQRT($B$13*($B$7+$B$8^2))*$B$9*(1-$B$10))</f>
        <v>4081.62630712898</v>
      </c>
      <c r="R183" s="14" t="n">
        <f aca="false">$B$4-13*($B$5+$B$6)/30-IF($B$11&lt;=13,$B$12,0)+0</f>
        <v>8876.66666666667</v>
      </c>
      <c r="S183" s="14" t="n">
        <f aca="false">$B$4-27*($B$5+$B$6)/30-IF($B$11&lt;=27,$B$12,0)+L183</f>
        <v>10149.3794947793</v>
      </c>
      <c r="T183" s="14" t="n">
        <f aca="false">$B$4-41*($B$5+$B$6)/30-IF($B$11&lt;=41,$B$12,0)+L183+M183</f>
        <v>910.783966366507</v>
      </c>
      <c r="U183" s="14" t="n">
        <f aca="false">$B$4-55*($B$5+$B$6)/30-IF($B$11&lt;=55,$B$12,0)+L183+M183+N183</f>
        <v>2444.33424982846</v>
      </c>
      <c r="V183" s="14" t="n">
        <f aca="false">$B$4-69*($B$5+$B$6)/30-IF($B$11&lt;=69,$B$12,0)+L183+M183+N183+O183</f>
        <v>4842.36291077678</v>
      </c>
      <c r="W183" s="14" t="n">
        <f aca="false">$B$4-83*($B$5+$B$6)/30-IF($B$11&lt;=83,$B$12,0)+L183+M183+N183+O183+P183</f>
        <v>6815.91817552099</v>
      </c>
      <c r="X183" s="14" t="n">
        <f aca="false">$B$4-90*($B$5+$B$6)/30-IF($B$11&lt;=90,$B$12,0)+L183+M183+N183+O183+P183+Q183</f>
        <v>9754.21114931663</v>
      </c>
      <c r="AA183" s="14" t="n">
        <f aca="false">MIN(R183:X183)</f>
        <v>910.783966366507</v>
      </c>
    </row>
    <row r="184" customFormat="false" ht="15" hidden="false" customHeight="false" outlineLevel="0" collapsed="false">
      <c r="K184" s="2" t="n">
        <v>179</v>
      </c>
      <c r="L184" s="14" t="n">
        <f aca="true">$B$16+NORMINV(RAND(),0,SQRT($B$13*($B$7+$B$8^2))*$B$9*(1-$B$10))</f>
        <v>4436.93150612956</v>
      </c>
      <c r="M184" s="14" t="n">
        <f aca="true">$B$16+NORMINV(RAND(),0,SQRT($B$13*($B$7+$B$8^2))*$B$9*(1-$B$10))</f>
        <v>4405.83602070395</v>
      </c>
      <c r="N184" s="14" t="n">
        <f aca="true">$B$16+NORMINV(RAND(),0,SQRT($B$13*($B$7+$B$8^2))*$B$9*(1-$B$10))</f>
        <v>3879.21262897652</v>
      </c>
      <c r="O184" s="14" t="n">
        <f aca="true">$B$16+NORMINV(RAND(),0,SQRT($B$13*($B$7+$B$8^2))*$B$9*(1-$B$10))</f>
        <v>4500.89037304081</v>
      </c>
      <c r="P184" s="14" t="n">
        <f aca="true">$B$16+NORMINV(RAND(),0,SQRT($B$13*($B$7+$B$8^2))*$B$9*(1-$B$10))</f>
        <v>4194.58898145424</v>
      </c>
      <c r="Q184" s="14" t="n">
        <f aca="true">$B$16+NORMINV(RAND(),0,SQRT($B$13*($B$7+$B$8^2))*$B$9*(1-$B$10))</f>
        <v>4248.97064061609</v>
      </c>
      <c r="R184" s="14" t="n">
        <f aca="false">$B$4-13*($B$5+$B$6)/30-IF($B$11&lt;=13,$B$12,0)+0</f>
        <v>8876.66666666667</v>
      </c>
      <c r="S184" s="14" t="n">
        <f aca="false">$B$4-27*($B$5+$B$6)/30-IF($B$11&lt;=27,$B$12,0)+L184</f>
        <v>11026.9315061296</v>
      </c>
      <c r="T184" s="14" t="n">
        <f aca="false">$B$4-41*($B$5+$B$6)/30-IF($B$11&lt;=41,$B$12,0)+L184+M184</f>
        <v>1961.30086016684</v>
      </c>
      <c r="U184" s="14" t="n">
        <f aca="false">$B$4-55*($B$5+$B$6)/30-IF($B$11&lt;=55,$B$12,0)+L184+M184+N184</f>
        <v>3553.84682247669</v>
      </c>
      <c r="V184" s="14" t="n">
        <f aca="false">$B$4-69*($B$5+$B$6)/30-IF($B$11&lt;=69,$B$12,0)+L184+M184+N184+O184</f>
        <v>5768.07052885083</v>
      </c>
      <c r="W184" s="14" t="n">
        <f aca="false">$B$4-83*($B$5+$B$6)/30-IF($B$11&lt;=83,$B$12,0)+L184+M184+N184+O184+P184</f>
        <v>7675.99284363841</v>
      </c>
      <c r="X184" s="14" t="n">
        <f aca="false">$B$4-90*($B$5+$B$6)/30-IF($B$11&lt;=90,$B$12,0)+L184+M184+N184+O184+P184+Q184</f>
        <v>10781.6301509212</v>
      </c>
      <c r="AA184" s="14" t="n">
        <f aca="false">MIN(R184:X184)</f>
        <v>1961.30086016684</v>
      </c>
    </row>
    <row r="185" customFormat="false" ht="15" hidden="false" customHeight="false" outlineLevel="0" collapsed="false">
      <c r="K185" s="2" t="n">
        <v>180</v>
      </c>
      <c r="L185" s="14" t="n">
        <f aca="true">$B$16+NORMINV(RAND(),0,SQRT($B$13*($B$7+$B$8^2))*$B$9*(1-$B$10))</f>
        <v>4158.6987443476</v>
      </c>
      <c r="M185" s="14" t="n">
        <f aca="true">$B$16+NORMINV(RAND(),0,SQRT($B$13*($B$7+$B$8^2))*$B$9*(1-$B$10))</f>
        <v>3544.76437481631</v>
      </c>
      <c r="N185" s="14" t="n">
        <f aca="true">$B$16+NORMINV(RAND(),0,SQRT($B$13*($B$7+$B$8^2))*$B$9*(1-$B$10))</f>
        <v>3553.54280662339</v>
      </c>
      <c r="O185" s="14" t="n">
        <f aca="true">$B$16+NORMINV(RAND(),0,SQRT($B$13*($B$7+$B$8^2))*$B$9*(1-$B$10))</f>
        <v>4784.35967478177</v>
      </c>
      <c r="P185" s="14" t="n">
        <f aca="true">$B$16+NORMINV(RAND(),0,SQRT($B$13*($B$7+$B$8^2))*$B$9*(1-$B$10))</f>
        <v>4432.15756882129</v>
      </c>
      <c r="Q185" s="14" t="n">
        <f aca="true">$B$16+NORMINV(RAND(),0,SQRT($B$13*($B$7+$B$8^2))*$B$9*(1-$B$10))</f>
        <v>3656.11309502074</v>
      </c>
      <c r="R185" s="14" t="n">
        <f aca="false">$B$4-13*($B$5+$B$6)/30-IF($B$11&lt;=13,$B$12,0)+0</f>
        <v>8876.66666666667</v>
      </c>
      <c r="S185" s="14" t="n">
        <f aca="false">$B$4-27*($B$5+$B$6)/30-IF($B$11&lt;=27,$B$12,0)+L185</f>
        <v>10748.6987443476</v>
      </c>
      <c r="T185" s="14" t="n">
        <f aca="false">$B$4-41*($B$5+$B$6)/30-IF($B$11&lt;=41,$B$12,0)+L185+M185</f>
        <v>821.996452497236</v>
      </c>
      <c r="U185" s="14" t="n">
        <f aca="false">$B$4-55*($B$5+$B$6)/30-IF($B$11&lt;=55,$B$12,0)+L185+M185+N185</f>
        <v>2088.87259245395</v>
      </c>
      <c r="V185" s="14" t="n">
        <f aca="false">$B$4-69*($B$5+$B$6)/30-IF($B$11&lt;=69,$B$12,0)+L185+M185+N185+O185</f>
        <v>4586.56560056905</v>
      </c>
      <c r="W185" s="14" t="n">
        <f aca="false">$B$4-83*($B$5+$B$6)/30-IF($B$11&lt;=83,$B$12,0)+L185+M185+N185+O185+P185</f>
        <v>6732.05650272368</v>
      </c>
      <c r="X185" s="14" t="n">
        <f aca="false">$B$4-90*($B$5+$B$6)/30-IF($B$11&lt;=90,$B$12,0)+L185+M185+N185+O185+P185+Q185</f>
        <v>9244.83626441109</v>
      </c>
      <c r="AA185" s="14" t="n">
        <f aca="false">MIN(R185:X185)</f>
        <v>821.996452497236</v>
      </c>
    </row>
    <row r="186" customFormat="false" ht="15" hidden="false" customHeight="false" outlineLevel="0" collapsed="false">
      <c r="K186" s="2" t="n">
        <v>181</v>
      </c>
      <c r="L186" s="14" t="n">
        <f aca="true">$B$16+NORMINV(RAND(),0,SQRT($B$13*($B$7+$B$8^2))*$B$9*(1-$B$10))</f>
        <v>3900.16112017407</v>
      </c>
      <c r="M186" s="14" t="n">
        <f aca="true">$B$16+NORMINV(RAND(),0,SQRT($B$13*($B$7+$B$8^2))*$B$9*(1-$B$10))</f>
        <v>4650.57545895363</v>
      </c>
      <c r="N186" s="14" t="n">
        <f aca="true">$B$16+NORMINV(RAND(),0,SQRT($B$13*($B$7+$B$8^2))*$B$9*(1-$B$10))</f>
        <v>4133.73188247927</v>
      </c>
      <c r="O186" s="14" t="n">
        <f aca="true">$B$16+NORMINV(RAND(),0,SQRT($B$13*($B$7+$B$8^2))*$B$9*(1-$B$10))</f>
        <v>4433.02099607505</v>
      </c>
      <c r="P186" s="14" t="n">
        <f aca="true">$B$16+NORMINV(RAND(),0,SQRT($B$13*($B$7+$B$8^2))*$B$9*(1-$B$10))</f>
        <v>4332.02673979281</v>
      </c>
      <c r="Q186" s="14" t="n">
        <f aca="true">$B$16+NORMINV(RAND(),0,SQRT($B$13*($B$7+$B$8^2))*$B$9*(1-$B$10))</f>
        <v>4192.6632555993</v>
      </c>
      <c r="R186" s="14" t="n">
        <f aca="false">$B$4-13*($B$5+$B$6)/30-IF($B$11&lt;=13,$B$12,0)+0</f>
        <v>8876.66666666667</v>
      </c>
      <c r="S186" s="14" t="n">
        <f aca="false">$B$4-27*($B$5+$B$6)/30-IF($B$11&lt;=27,$B$12,0)+L186</f>
        <v>10490.1611201741</v>
      </c>
      <c r="T186" s="14" t="n">
        <f aca="false">$B$4-41*($B$5+$B$6)/30-IF($B$11&lt;=41,$B$12,0)+L186+M186</f>
        <v>1669.26991246103</v>
      </c>
      <c r="U186" s="14" t="n">
        <f aca="false">$B$4-55*($B$5+$B$6)/30-IF($B$11&lt;=55,$B$12,0)+L186+M186+N186</f>
        <v>3516.33512827363</v>
      </c>
      <c r="V186" s="14" t="n">
        <f aca="false">$B$4-69*($B$5+$B$6)/30-IF($B$11&lt;=69,$B$12,0)+L186+M186+N186+O186</f>
        <v>5662.68945768202</v>
      </c>
      <c r="W186" s="14" t="n">
        <f aca="false">$B$4-83*($B$5+$B$6)/30-IF($B$11&lt;=83,$B$12,0)+L186+M186+N186+O186+P186</f>
        <v>7708.04953080816</v>
      </c>
      <c r="X186" s="14" t="n">
        <f aca="false">$B$4-90*($B$5+$B$6)/30-IF($B$11&lt;=90,$B$12,0)+L186+M186+N186+O186+P186+Q186</f>
        <v>10757.3794530741</v>
      </c>
      <c r="AA186" s="14" t="n">
        <f aca="false">MIN(R186:X186)</f>
        <v>1669.26991246103</v>
      </c>
    </row>
    <row r="187" customFormat="false" ht="15" hidden="false" customHeight="false" outlineLevel="0" collapsed="false">
      <c r="K187" s="2" t="n">
        <v>182</v>
      </c>
      <c r="L187" s="14" t="n">
        <f aca="true">$B$16+NORMINV(RAND(),0,SQRT($B$13*($B$7+$B$8^2))*$B$9*(1-$B$10))</f>
        <v>3787.12100358468</v>
      </c>
      <c r="M187" s="14" t="n">
        <f aca="true">$B$16+NORMINV(RAND(),0,SQRT($B$13*($B$7+$B$8^2))*$B$9*(1-$B$10))</f>
        <v>3910.41574349883</v>
      </c>
      <c r="N187" s="14" t="n">
        <f aca="true">$B$16+NORMINV(RAND(),0,SQRT($B$13*($B$7+$B$8^2))*$B$9*(1-$B$10))</f>
        <v>4180.66102030867</v>
      </c>
      <c r="O187" s="14" t="n">
        <f aca="true">$B$16+NORMINV(RAND(),0,SQRT($B$13*($B$7+$B$8^2))*$B$9*(1-$B$10))</f>
        <v>4628.85220123531</v>
      </c>
      <c r="P187" s="14" t="n">
        <f aca="true">$B$16+NORMINV(RAND(),0,SQRT($B$13*($B$7+$B$8^2))*$B$9*(1-$B$10))</f>
        <v>4253.07891266723</v>
      </c>
      <c r="Q187" s="14" t="n">
        <f aca="true">$B$16+NORMINV(RAND(),0,SQRT($B$13*($B$7+$B$8^2))*$B$9*(1-$B$10))</f>
        <v>4365.62968769431</v>
      </c>
      <c r="R187" s="14" t="n">
        <f aca="false">$B$4-13*($B$5+$B$6)/30-IF($B$11&lt;=13,$B$12,0)+0</f>
        <v>8876.66666666667</v>
      </c>
      <c r="S187" s="14" t="n">
        <f aca="false">$B$4-27*($B$5+$B$6)/30-IF($B$11&lt;=27,$B$12,0)+L187</f>
        <v>10377.1210035847</v>
      </c>
      <c r="T187" s="14" t="n">
        <f aca="false">$B$4-41*($B$5+$B$6)/30-IF($B$11&lt;=41,$B$12,0)+L187+M187</f>
        <v>816.070080416843</v>
      </c>
      <c r="U187" s="14" t="n">
        <f aca="false">$B$4-55*($B$5+$B$6)/30-IF($B$11&lt;=55,$B$12,0)+L187+M187+N187</f>
        <v>2710.06443405885</v>
      </c>
      <c r="V187" s="14" t="n">
        <f aca="false">$B$4-69*($B$5+$B$6)/30-IF($B$11&lt;=69,$B$12,0)+L187+M187+N187+O187</f>
        <v>5052.24996862749</v>
      </c>
      <c r="W187" s="14" t="n">
        <f aca="false">$B$4-83*($B$5+$B$6)/30-IF($B$11&lt;=83,$B$12,0)+L187+M187+N187+O187+P187</f>
        <v>7018.66221462806</v>
      </c>
      <c r="X187" s="14" t="n">
        <f aca="false">$B$4-90*($B$5+$B$6)/30-IF($B$11&lt;=90,$B$12,0)+L187+M187+N187+O187+P187+Q187</f>
        <v>10240.958568989</v>
      </c>
      <c r="AA187" s="14" t="n">
        <f aca="false">MIN(R187:X187)</f>
        <v>816.070080416843</v>
      </c>
    </row>
    <row r="188" customFormat="false" ht="15" hidden="false" customHeight="false" outlineLevel="0" collapsed="false">
      <c r="K188" s="2" t="n">
        <v>183</v>
      </c>
      <c r="L188" s="14" t="n">
        <f aca="true">$B$16+NORMINV(RAND(),0,SQRT($B$13*($B$7+$B$8^2))*$B$9*(1-$B$10))</f>
        <v>3901.16233999641</v>
      </c>
      <c r="M188" s="14" t="n">
        <f aca="true">$B$16+NORMINV(RAND(),0,SQRT($B$13*($B$7+$B$8^2))*$B$9*(1-$B$10))</f>
        <v>4707.98062267594</v>
      </c>
      <c r="N188" s="14" t="n">
        <f aca="true">$B$16+NORMINV(RAND(),0,SQRT($B$13*($B$7+$B$8^2))*$B$9*(1-$B$10))</f>
        <v>4230.64933586398</v>
      </c>
      <c r="O188" s="14" t="n">
        <f aca="true">$B$16+NORMINV(RAND(),0,SQRT($B$13*($B$7+$B$8^2))*$B$9*(1-$B$10))</f>
        <v>4605.08111588865</v>
      </c>
      <c r="P188" s="14" t="n">
        <f aca="true">$B$16+NORMINV(RAND(),0,SQRT($B$13*($B$7+$B$8^2))*$B$9*(1-$B$10))</f>
        <v>4602.00535449228</v>
      </c>
      <c r="Q188" s="14" t="n">
        <f aca="true">$B$16+NORMINV(RAND(),0,SQRT($B$13*($B$7+$B$8^2))*$B$9*(1-$B$10))</f>
        <v>3666.16147341173</v>
      </c>
      <c r="R188" s="14" t="n">
        <f aca="false">$B$4-13*($B$5+$B$6)/30-IF($B$11&lt;=13,$B$12,0)+0</f>
        <v>8876.66666666667</v>
      </c>
      <c r="S188" s="14" t="n">
        <f aca="false">$B$4-27*($B$5+$B$6)/30-IF($B$11&lt;=27,$B$12,0)+L188</f>
        <v>10491.1623399964</v>
      </c>
      <c r="T188" s="14" t="n">
        <f aca="false">$B$4-41*($B$5+$B$6)/30-IF($B$11&lt;=41,$B$12,0)+L188+M188</f>
        <v>1727.67629600568</v>
      </c>
      <c r="U188" s="14" t="n">
        <f aca="false">$B$4-55*($B$5+$B$6)/30-IF($B$11&lt;=55,$B$12,0)+L188+M188+N188</f>
        <v>3671.65896520299</v>
      </c>
      <c r="V188" s="14" t="n">
        <f aca="false">$B$4-69*($B$5+$B$6)/30-IF($B$11&lt;=69,$B$12,0)+L188+M188+N188+O188</f>
        <v>5990.07341442497</v>
      </c>
      <c r="W188" s="14" t="n">
        <f aca="false">$B$4-83*($B$5+$B$6)/30-IF($B$11&lt;=83,$B$12,0)+L188+M188+N188+O188+P188</f>
        <v>8305.41210225058</v>
      </c>
      <c r="X188" s="14" t="n">
        <f aca="false">$B$4-90*($B$5+$B$6)/30-IF($B$11&lt;=90,$B$12,0)+L188+M188+N188+O188+P188+Q188</f>
        <v>10828.240242329</v>
      </c>
      <c r="AA188" s="14" t="n">
        <f aca="false">MIN(R188:X188)</f>
        <v>1727.67629600568</v>
      </c>
    </row>
    <row r="189" customFormat="false" ht="15" hidden="false" customHeight="false" outlineLevel="0" collapsed="false">
      <c r="K189" s="2" t="n">
        <v>184</v>
      </c>
      <c r="L189" s="14" t="n">
        <f aca="true">$B$16+NORMINV(RAND(),0,SQRT($B$13*($B$7+$B$8^2))*$B$9*(1-$B$10))</f>
        <v>4706.36303935344</v>
      </c>
      <c r="M189" s="14" t="n">
        <f aca="true">$B$16+NORMINV(RAND(),0,SQRT($B$13*($B$7+$B$8^2))*$B$9*(1-$B$10))</f>
        <v>4136.49519822155</v>
      </c>
      <c r="N189" s="14" t="n">
        <f aca="true">$B$16+NORMINV(RAND(),0,SQRT($B$13*($B$7+$B$8^2))*$B$9*(1-$B$10))</f>
        <v>4003.95597186454</v>
      </c>
      <c r="O189" s="14" t="n">
        <f aca="true">$B$16+NORMINV(RAND(),0,SQRT($B$13*($B$7+$B$8^2))*$B$9*(1-$B$10))</f>
        <v>4400.99105691494</v>
      </c>
      <c r="P189" s="14" t="n">
        <f aca="true">$B$16+NORMINV(RAND(),0,SQRT($B$13*($B$7+$B$8^2))*$B$9*(1-$B$10))</f>
        <v>4344.4591994369</v>
      </c>
      <c r="Q189" s="14" t="n">
        <f aca="true">$B$16+NORMINV(RAND(),0,SQRT($B$13*($B$7+$B$8^2))*$B$9*(1-$B$10))</f>
        <v>4131.5851700791</v>
      </c>
      <c r="R189" s="14" t="n">
        <f aca="false">$B$4-13*($B$5+$B$6)/30-IF($B$11&lt;=13,$B$12,0)+0</f>
        <v>8876.66666666667</v>
      </c>
      <c r="S189" s="14" t="n">
        <f aca="false">$B$4-27*($B$5+$B$6)/30-IF($B$11&lt;=27,$B$12,0)+L189</f>
        <v>11296.3630393534</v>
      </c>
      <c r="T189" s="14" t="n">
        <f aca="false">$B$4-41*($B$5+$B$6)/30-IF($B$11&lt;=41,$B$12,0)+L189+M189</f>
        <v>1961.39157090832</v>
      </c>
      <c r="U189" s="14" t="n">
        <f aca="false">$B$4-55*($B$5+$B$6)/30-IF($B$11&lt;=55,$B$12,0)+L189+M189+N189</f>
        <v>3678.6808761062</v>
      </c>
      <c r="V189" s="14" t="n">
        <f aca="false">$B$4-69*($B$5+$B$6)/30-IF($B$11&lt;=69,$B$12,0)+L189+M189+N189+O189</f>
        <v>5793.00526635447</v>
      </c>
      <c r="W189" s="14" t="n">
        <f aca="false">$B$4-83*($B$5+$B$6)/30-IF($B$11&lt;=83,$B$12,0)+L189+M189+N189+O189+P189</f>
        <v>7850.7977991247</v>
      </c>
      <c r="X189" s="14" t="n">
        <f aca="false">$B$4-90*($B$5+$B$6)/30-IF($B$11&lt;=90,$B$12,0)+L189+M189+N189+O189+P189+Q189</f>
        <v>10839.0496358705</v>
      </c>
      <c r="AA189" s="14" t="n">
        <f aca="false">MIN(R189:X189)</f>
        <v>1961.39157090832</v>
      </c>
    </row>
    <row r="190" customFormat="false" ht="15" hidden="false" customHeight="false" outlineLevel="0" collapsed="false">
      <c r="K190" s="2" t="n">
        <v>185</v>
      </c>
      <c r="L190" s="14" t="n">
        <f aca="true">$B$16+NORMINV(RAND(),0,SQRT($B$13*($B$7+$B$8^2))*$B$9*(1-$B$10))</f>
        <v>3978.79192003747</v>
      </c>
      <c r="M190" s="14" t="n">
        <f aca="true">$B$16+NORMINV(RAND(),0,SQRT($B$13*($B$7+$B$8^2))*$B$9*(1-$B$10))</f>
        <v>4304.54434170223</v>
      </c>
      <c r="N190" s="14" t="n">
        <f aca="true">$B$16+NORMINV(RAND(),0,SQRT($B$13*($B$7+$B$8^2))*$B$9*(1-$B$10))</f>
        <v>4356.80022172897</v>
      </c>
      <c r="O190" s="14" t="n">
        <f aca="true">$B$16+NORMINV(RAND(),0,SQRT($B$13*($B$7+$B$8^2))*$B$9*(1-$B$10))</f>
        <v>4038.3763538543</v>
      </c>
      <c r="P190" s="14" t="n">
        <f aca="true">$B$16+NORMINV(RAND(),0,SQRT($B$13*($B$7+$B$8^2))*$B$9*(1-$B$10))</f>
        <v>3842.55216236905</v>
      </c>
      <c r="Q190" s="14" t="n">
        <f aca="true">$B$16+NORMINV(RAND(),0,SQRT($B$13*($B$7+$B$8^2))*$B$9*(1-$B$10))</f>
        <v>4170.78056685854</v>
      </c>
      <c r="R190" s="14" t="n">
        <f aca="false">$B$4-13*($B$5+$B$6)/30-IF($B$11&lt;=13,$B$12,0)+0</f>
        <v>8876.66666666667</v>
      </c>
      <c r="S190" s="14" t="n">
        <f aca="false">$B$4-27*($B$5+$B$6)/30-IF($B$11&lt;=27,$B$12,0)+L190</f>
        <v>10568.7919200375</v>
      </c>
      <c r="T190" s="14" t="n">
        <f aca="false">$B$4-41*($B$5+$B$6)/30-IF($B$11&lt;=41,$B$12,0)+L190+M190</f>
        <v>1401.86959507303</v>
      </c>
      <c r="U190" s="14" t="n">
        <f aca="false">$B$4-55*($B$5+$B$6)/30-IF($B$11&lt;=55,$B$12,0)+L190+M190+N190</f>
        <v>3472.00315013534</v>
      </c>
      <c r="V190" s="14" t="n">
        <f aca="false">$B$4-69*($B$5+$B$6)/30-IF($B$11&lt;=69,$B$12,0)+L190+M190+N190+O190</f>
        <v>5223.71283732296</v>
      </c>
      <c r="W190" s="14" t="n">
        <f aca="false">$B$4-83*($B$5+$B$6)/30-IF($B$11&lt;=83,$B$12,0)+L190+M190+N190+O190+P190</f>
        <v>6779.59833302535</v>
      </c>
      <c r="X190" s="14" t="n">
        <f aca="false">$B$4-90*($B$5+$B$6)/30-IF($B$11&lt;=90,$B$12,0)+L190+M190+N190+O190+P190+Q190</f>
        <v>9807.04556655056</v>
      </c>
      <c r="AA190" s="14" t="n">
        <f aca="false">MIN(R190:X190)</f>
        <v>1401.86959507303</v>
      </c>
    </row>
    <row r="191" customFormat="false" ht="15" hidden="false" customHeight="false" outlineLevel="0" collapsed="false">
      <c r="K191" s="2" t="n">
        <v>186</v>
      </c>
      <c r="L191" s="14" t="n">
        <f aca="true">$B$16+NORMINV(RAND(),0,SQRT($B$13*($B$7+$B$8^2))*$B$9*(1-$B$10))</f>
        <v>3404.90000866268</v>
      </c>
      <c r="M191" s="14" t="n">
        <f aca="true">$B$16+NORMINV(RAND(),0,SQRT($B$13*($B$7+$B$8^2))*$B$9*(1-$B$10))</f>
        <v>4215.85791799647</v>
      </c>
      <c r="N191" s="14" t="n">
        <f aca="true">$B$16+NORMINV(RAND(),0,SQRT($B$13*($B$7+$B$8^2))*$B$9*(1-$B$10))</f>
        <v>3939.71758021389</v>
      </c>
      <c r="O191" s="14" t="n">
        <f aca="true">$B$16+NORMINV(RAND(),0,SQRT($B$13*($B$7+$B$8^2))*$B$9*(1-$B$10))</f>
        <v>3897.85588971842</v>
      </c>
      <c r="P191" s="14" t="n">
        <f aca="true">$B$16+NORMINV(RAND(),0,SQRT($B$13*($B$7+$B$8^2))*$B$9*(1-$B$10))</f>
        <v>4235.8601958744</v>
      </c>
      <c r="Q191" s="14" t="n">
        <f aca="true">$B$16+NORMINV(RAND(),0,SQRT($B$13*($B$7+$B$8^2))*$B$9*(1-$B$10))</f>
        <v>3789.21194821995</v>
      </c>
      <c r="R191" s="14" t="n">
        <f aca="false">$B$4-13*($B$5+$B$6)/30-IF($B$11&lt;=13,$B$12,0)+0</f>
        <v>8876.66666666667</v>
      </c>
      <c r="S191" s="14" t="n">
        <f aca="false">$B$4-27*($B$5+$B$6)/30-IF($B$11&lt;=27,$B$12,0)+L191</f>
        <v>9994.90000866268</v>
      </c>
      <c r="T191" s="14" t="n">
        <f aca="false">$B$4-41*($B$5+$B$6)/30-IF($B$11&lt;=41,$B$12,0)+L191+M191</f>
        <v>739.291259992483</v>
      </c>
      <c r="U191" s="14" t="n">
        <f aca="false">$B$4-55*($B$5+$B$6)/30-IF($B$11&lt;=55,$B$12,0)+L191+M191+N191</f>
        <v>2392.3421735397</v>
      </c>
      <c r="V191" s="14" t="n">
        <f aca="false">$B$4-69*($B$5+$B$6)/30-IF($B$11&lt;=69,$B$12,0)+L191+M191+N191+O191</f>
        <v>4003.53139659146</v>
      </c>
      <c r="W191" s="14" t="n">
        <f aca="false">$B$4-83*($B$5+$B$6)/30-IF($B$11&lt;=83,$B$12,0)+L191+M191+N191+O191+P191</f>
        <v>5952.72492579919</v>
      </c>
      <c r="X191" s="14" t="n">
        <f aca="false">$B$4-90*($B$5+$B$6)/30-IF($B$11&lt;=90,$B$12,0)+L191+M191+N191+O191+P191+Q191</f>
        <v>8598.60354068581</v>
      </c>
      <c r="AA191" s="14" t="n">
        <f aca="false">MIN(R191:X191)</f>
        <v>739.291259992483</v>
      </c>
    </row>
    <row r="192" customFormat="false" ht="15" hidden="false" customHeight="false" outlineLevel="0" collapsed="false">
      <c r="K192" s="2" t="n">
        <v>187</v>
      </c>
      <c r="L192" s="14" t="n">
        <f aca="true">$B$16+NORMINV(RAND(),0,SQRT($B$13*($B$7+$B$8^2))*$B$9*(1-$B$10))</f>
        <v>3913.84130933662</v>
      </c>
      <c r="M192" s="14" t="n">
        <f aca="true">$B$16+NORMINV(RAND(),0,SQRT($B$13*($B$7+$B$8^2))*$B$9*(1-$B$10))</f>
        <v>3567.70076886844</v>
      </c>
      <c r="N192" s="14" t="n">
        <f aca="true">$B$16+NORMINV(RAND(),0,SQRT($B$13*($B$7+$B$8^2))*$B$9*(1-$B$10))</f>
        <v>4054.95094500214</v>
      </c>
      <c r="O192" s="14" t="n">
        <f aca="true">$B$16+NORMINV(RAND(),0,SQRT($B$13*($B$7+$B$8^2))*$B$9*(1-$B$10))</f>
        <v>3453.96154521561</v>
      </c>
      <c r="P192" s="14" t="n">
        <f aca="true">$B$16+NORMINV(RAND(),0,SQRT($B$13*($B$7+$B$8^2))*$B$9*(1-$B$10))</f>
        <v>3695.10861936341</v>
      </c>
      <c r="Q192" s="14" t="n">
        <f aca="true">$B$16+NORMINV(RAND(),0,SQRT($B$13*($B$7+$B$8^2))*$B$9*(1-$B$10))</f>
        <v>3833.78259170128</v>
      </c>
      <c r="R192" s="14" t="n">
        <f aca="false">$B$4-13*($B$5+$B$6)/30-IF($B$11&lt;=13,$B$12,0)+0</f>
        <v>8876.66666666667</v>
      </c>
      <c r="S192" s="14" t="n">
        <f aca="false">$B$4-27*($B$5+$B$6)/30-IF($B$11&lt;=27,$B$12,0)+L192</f>
        <v>10503.8413093366</v>
      </c>
      <c r="T192" s="14" t="n">
        <f aca="false">$B$4-41*($B$5+$B$6)/30-IF($B$11&lt;=41,$B$12,0)+L192+M192</f>
        <v>600.075411538394</v>
      </c>
      <c r="U192" s="14" t="n">
        <f aca="false">$B$4-55*($B$5+$B$6)/30-IF($B$11&lt;=55,$B$12,0)+L192+M192+N192</f>
        <v>2368.35968987387</v>
      </c>
      <c r="V192" s="14" t="n">
        <f aca="false">$B$4-69*($B$5+$B$6)/30-IF($B$11&lt;=69,$B$12,0)+L192+M192+N192+O192</f>
        <v>3535.65456842281</v>
      </c>
      <c r="W192" s="14" t="n">
        <f aca="false">$B$4-83*($B$5+$B$6)/30-IF($B$11&lt;=83,$B$12,0)+L192+M192+N192+O192+P192</f>
        <v>4944.09652111956</v>
      </c>
      <c r="X192" s="14" t="n">
        <f aca="false">$B$4-90*($B$5+$B$6)/30-IF($B$11&lt;=90,$B$12,0)+L192+M192+N192+O192+P192+Q192</f>
        <v>7634.54577948751</v>
      </c>
      <c r="AA192" s="14" t="n">
        <f aca="false">MIN(R192:X192)</f>
        <v>600.075411538394</v>
      </c>
    </row>
    <row r="193" customFormat="false" ht="15" hidden="false" customHeight="false" outlineLevel="0" collapsed="false">
      <c r="K193" s="2" t="n">
        <v>188</v>
      </c>
      <c r="L193" s="14" t="n">
        <f aca="true">$B$16+NORMINV(RAND(),0,SQRT($B$13*($B$7+$B$8^2))*$B$9*(1-$B$10))</f>
        <v>3825.27670822094</v>
      </c>
      <c r="M193" s="14" t="n">
        <f aca="true">$B$16+NORMINV(RAND(),0,SQRT($B$13*($B$7+$B$8^2))*$B$9*(1-$B$10))</f>
        <v>4100.81049728141</v>
      </c>
      <c r="N193" s="14" t="n">
        <f aca="true">$B$16+NORMINV(RAND(),0,SQRT($B$13*($B$7+$B$8^2))*$B$9*(1-$B$10))</f>
        <v>3378.58774273966</v>
      </c>
      <c r="O193" s="14" t="n">
        <f aca="true">$B$16+NORMINV(RAND(),0,SQRT($B$13*($B$7+$B$8^2))*$B$9*(1-$B$10))</f>
        <v>3693.89980627441</v>
      </c>
      <c r="P193" s="14" t="n">
        <f aca="true">$B$16+NORMINV(RAND(),0,SQRT($B$13*($B$7+$B$8^2))*$B$9*(1-$B$10))</f>
        <v>4631.62566743899</v>
      </c>
      <c r="Q193" s="14" t="n">
        <f aca="true">$B$16+NORMINV(RAND(),0,SQRT($B$13*($B$7+$B$8^2))*$B$9*(1-$B$10))</f>
        <v>3308.52577117121</v>
      </c>
      <c r="R193" s="14" t="n">
        <f aca="false">$B$4-13*($B$5+$B$6)/30-IF($B$11&lt;=13,$B$12,0)+0</f>
        <v>8876.66666666667</v>
      </c>
      <c r="S193" s="14" t="n">
        <f aca="false">$B$4-27*($B$5+$B$6)/30-IF($B$11&lt;=27,$B$12,0)+L193</f>
        <v>10415.2767082209</v>
      </c>
      <c r="T193" s="14" t="n">
        <f aca="false">$B$4-41*($B$5+$B$6)/30-IF($B$11&lt;=41,$B$12,0)+L193+M193</f>
        <v>1044.62053883569</v>
      </c>
      <c r="U193" s="14" t="n">
        <f aca="false">$B$4-55*($B$5+$B$6)/30-IF($B$11&lt;=55,$B$12,0)+L193+M193+N193</f>
        <v>2136.54161490868</v>
      </c>
      <c r="V193" s="14" t="n">
        <f aca="false">$B$4-69*($B$5+$B$6)/30-IF($B$11&lt;=69,$B$12,0)+L193+M193+N193+O193</f>
        <v>3543.77475451643</v>
      </c>
      <c r="W193" s="14" t="n">
        <f aca="false">$B$4-83*($B$5+$B$6)/30-IF($B$11&lt;=83,$B$12,0)+L193+M193+N193+O193+P193</f>
        <v>5888.73375528875</v>
      </c>
      <c r="X193" s="14" t="n">
        <f aca="false">$B$4-90*($B$5+$B$6)/30-IF($B$11&lt;=90,$B$12,0)+L193+M193+N193+O193+P193+Q193</f>
        <v>8053.92619312662</v>
      </c>
      <c r="AA193" s="14" t="n">
        <f aca="false">MIN(R193:X193)</f>
        <v>1044.62053883569</v>
      </c>
    </row>
    <row r="194" customFormat="false" ht="15" hidden="false" customHeight="false" outlineLevel="0" collapsed="false">
      <c r="K194" s="2" t="n">
        <v>189</v>
      </c>
      <c r="L194" s="14" t="n">
        <f aca="true">$B$16+NORMINV(RAND(),0,SQRT($B$13*($B$7+$B$8^2))*$B$9*(1-$B$10))</f>
        <v>4522.73206493932</v>
      </c>
      <c r="M194" s="14" t="n">
        <f aca="true">$B$16+NORMINV(RAND(),0,SQRT($B$13*($B$7+$B$8^2))*$B$9*(1-$B$10))</f>
        <v>4327.49054564368</v>
      </c>
      <c r="N194" s="14" t="n">
        <f aca="true">$B$16+NORMINV(RAND(),0,SQRT($B$13*($B$7+$B$8^2))*$B$9*(1-$B$10))</f>
        <v>4063.98717695821</v>
      </c>
      <c r="O194" s="14" t="n">
        <f aca="true">$B$16+NORMINV(RAND(),0,SQRT($B$13*($B$7+$B$8^2))*$B$9*(1-$B$10))</f>
        <v>4366.93128859833</v>
      </c>
      <c r="P194" s="14" t="n">
        <f aca="true">$B$16+NORMINV(RAND(),0,SQRT($B$13*($B$7+$B$8^2))*$B$9*(1-$B$10))</f>
        <v>4393.45816406996</v>
      </c>
      <c r="Q194" s="14" t="n">
        <f aca="true">$B$16+NORMINV(RAND(),0,SQRT($B$13*($B$7+$B$8^2))*$B$9*(1-$B$10))</f>
        <v>3871.52690175814</v>
      </c>
      <c r="R194" s="14" t="n">
        <f aca="false">$B$4-13*($B$5+$B$6)/30-IF($B$11&lt;=13,$B$12,0)+0</f>
        <v>8876.66666666667</v>
      </c>
      <c r="S194" s="14" t="n">
        <f aca="false">$B$4-27*($B$5+$B$6)/30-IF($B$11&lt;=27,$B$12,0)+L194</f>
        <v>11112.7320649393</v>
      </c>
      <c r="T194" s="14" t="n">
        <f aca="false">$B$4-41*($B$5+$B$6)/30-IF($B$11&lt;=41,$B$12,0)+L194+M194</f>
        <v>1968.75594391633</v>
      </c>
      <c r="U194" s="14" t="n">
        <f aca="false">$B$4-55*($B$5+$B$6)/30-IF($B$11&lt;=55,$B$12,0)+L194+M194+N194</f>
        <v>3746.07645420787</v>
      </c>
      <c r="V194" s="14" t="n">
        <f aca="false">$B$4-69*($B$5+$B$6)/30-IF($B$11&lt;=69,$B$12,0)+L194+M194+N194+O194</f>
        <v>5826.34107613954</v>
      </c>
      <c r="W194" s="14" t="n">
        <f aca="false">$B$4-83*($B$5+$B$6)/30-IF($B$11&lt;=83,$B$12,0)+L194+M194+N194+O194+P194</f>
        <v>7933.13257354283</v>
      </c>
      <c r="X194" s="14" t="n">
        <f aca="false">$B$4-90*($B$5+$B$6)/30-IF($B$11&lt;=90,$B$12,0)+L194+M194+N194+O194+P194+Q194</f>
        <v>10661.3261419676</v>
      </c>
      <c r="AA194" s="14" t="n">
        <f aca="false">MIN(R194:X194)</f>
        <v>1968.75594391633</v>
      </c>
    </row>
    <row r="195" customFormat="false" ht="15" hidden="false" customHeight="false" outlineLevel="0" collapsed="false">
      <c r="K195" s="2" t="n">
        <v>190</v>
      </c>
      <c r="L195" s="14" t="n">
        <f aca="true">$B$16+NORMINV(RAND(),0,SQRT($B$13*($B$7+$B$8^2))*$B$9*(1-$B$10))</f>
        <v>3889.89875709805</v>
      </c>
      <c r="M195" s="14" t="n">
        <f aca="true">$B$16+NORMINV(RAND(),0,SQRT($B$13*($B$7+$B$8^2))*$B$9*(1-$B$10))</f>
        <v>4363.05577942251</v>
      </c>
      <c r="N195" s="14" t="n">
        <f aca="true">$B$16+NORMINV(RAND(),0,SQRT($B$13*($B$7+$B$8^2))*$B$9*(1-$B$10))</f>
        <v>3875.68161533153</v>
      </c>
      <c r="O195" s="14" t="n">
        <f aca="true">$B$16+NORMINV(RAND(),0,SQRT($B$13*($B$7+$B$8^2))*$B$9*(1-$B$10))</f>
        <v>3746.59649952533</v>
      </c>
      <c r="P195" s="14" t="n">
        <f aca="true">$B$16+NORMINV(RAND(),0,SQRT($B$13*($B$7+$B$8^2))*$B$9*(1-$B$10))</f>
        <v>4368.90102632033</v>
      </c>
      <c r="Q195" s="14" t="n">
        <f aca="true">$B$16+NORMINV(RAND(),0,SQRT($B$13*($B$7+$B$8^2))*$B$9*(1-$B$10))</f>
        <v>4234.18871944353</v>
      </c>
      <c r="R195" s="14" t="n">
        <f aca="false">$B$4-13*($B$5+$B$6)/30-IF($B$11&lt;=13,$B$12,0)+0</f>
        <v>8876.66666666667</v>
      </c>
      <c r="S195" s="14" t="n">
        <f aca="false">$B$4-27*($B$5+$B$6)/30-IF($B$11&lt;=27,$B$12,0)+L195</f>
        <v>10479.898757098</v>
      </c>
      <c r="T195" s="14" t="n">
        <f aca="false">$B$4-41*($B$5+$B$6)/30-IF($B$11&lt;=41,$B$12,0)+L195+M195</f>
        <v>1371.48786985389</v>
      </c>
      <c r="U195" s="14" t="n">
        <f aca="false">$B$4-55*($B$5+$B$6)/30-IF($B$11&lt;=55,$B$12,0)+L195+M195+N195</f>
        <v>2960.50281851875</v>
      </c>
      <c r="V195" s="14" t="n">
        <f aca="false">$B$4-69*($B$5+$B$6)/30-IF($B$11&lt;=69,$B$12,0)+L195+M195+N195+O195</f>
        <v>4420.43265137742</v>
      </c>
      <c r="W195" s="14" t="n">
        <f aca="false">$B$4-83*($B$5+$B$6)/30-IF($B$11&lt;=83,$B$12,0)+L195+M195+N195+O195+P195</f>
        <v>6502.66701103108</v>
      </c>
      <c r="X195" s="14" t="n">
        <f aca="false">$B$4-90*($B$5+$B$6)/30-IF($B$11&lt;=90,$B$12,0)+L195+M195+N195+O195+P195+Q195</f>
        <v>9593.52239714127</v>
      </c>
      <c r="AA195" s="14" t="n">
        <f aca="false">MIN(R195:X195)</f>
        <v>1371.48786985389</v>
      </c>
    </row>
    <row r="196" customFormat="false" ht="15" hidden="false" customHeight="false" outlineLevel="0" collapsed="false">
      <c r="K196" s="2" t="n">
        <v>191</v>
      </c>
      <c r="L196" s="14" t="n">
        <f aca="true">$B$16+NORMINV(RAND(),0,SQRT($B$13*($B$7+$B$8^2))*$B$9*(1-$B$10))</f>
        <v>4483.88108087192</v>
      </c>
      <c r="M196" s="14" t="n">
        <f aca="true">$B$16+NORMINV(RAND(),0,SQRT($B$13*($B$7+$B$8^2))*$B$9*(1-$B$10))</f>
        <v>4069.45720874493</v>
      </c>
      <c r="N196" s="14" t="n">
        <f aca="true">$B$16+NORMINV(RAND(),0,SQRT($B$13*($B$7+$B$8^2))*$B$9*(1-$B$10))</f>
        <v>3959.38090929908</v>
      </c>
      <c r="O196" s="14" t="n">
        <f aca="true">$B$16+NORMINV(RAND(),0,SQRT($B$13*($B$7+$B$8^2))*$B$9*(1-$B$10))</f>
        <v>4422.93486308487</v>
      </c>
      <c r="P196" s="14" t="n">
        <f aca="true">$B$16+NORMINV(RAND(),0,SQRT($B$13*($B$7+$B$8^2))*$B$9*(1-$B$10))</f>
        <v>4641.64759062482</v>
      </c>
      <c r="Q196" s="14" t="n">
        <f aca="true">$B$16+NORMINV(RAND(),0,SQRT($B$13*($B$7+$B$8^2))*$B$9*(1-$B$10))</f>
        <v>3587.88257443517</v>
      </c>
      <c r="R196" s="14" t="n">
        <f aca="false">$B$4-13*($B$5+$B$6)/30-IF($B$11&lt;=13,$B$12,0)+0</f>
        <v>8876.66666666667</v>
      </c>
      <c r="S196" s="14" t="n">
        <f aca="false">$B$4-27*($B$5+$B$6)/30-IF($B$11&lt;=27,$B$12,0)+L196</f>
        <v>11073.8810808719</v>
      </c>
      <c r="T196" s="14" t="n">
        <f aca="false">$B$4-41*($B$5+$B$6)/30-IF($B$11&lt;=41,$B$12,0)+L196+M196</f>
        <v>1671.87162295018</v>
      </c>
      <c r="U196" s="14" t="n">
        <f aca="false">$B$4-55*($B$5+$B$6)/30-IF($B$11&lt;=55,$B$12,0)+L196+M196+N196</f>
        <v>3344.58586558259</v>
      </c>
      <c r="V196" s="14" t="n">
        <f aca="false">$B$4-69*($B$5+$B$6)/30-IF($B$11&lt;=69,$B$12,0)+L196+M196+N196+O196</f>
        <v>5480.8540620008</v>
      </c>
      <c r="W196" s="14" t="n">
        <f aca="false">$B$4-83*($B$5+$B$6)/30-IF($B$11&lt;=83,$B$12,0)+L196+M196+N196+O196+P196</f>
        <v>7835.83498595895</v>
      </c>
      <c r="X196" s="14" t="n">
        <f aca="false">$B$4-90*($B$5+$B$6)/30-IF($B$11&lt;=90,$B$12,0)+L196+M196+N196+O196+P196+Q196</f>
        <v>10280.3842270608</v>
      </c>
      <c r="AA196" s="14" t="n">
        <f aca="false">MIN(R196:X196)</f>
        <v>1671.87162295018</v>
      </c>
    </row>
    <row r="197" customFormat="false" ht="15" hidden="false" customHeight="false" outlineLevel="0" collapsed="false">
      <c r="K197" s="2" t="n">
        <v>192</v>
      </c>
      <c r="L197" s="14" t="n">
        <f aca="true">$B$16+NORMINV(RAND(),0,SQRT($B$13*($B$7+$B$8^2))*$B$9*(1-$B$10))</f>
        <v>3851.28281448084</v>
      </c>
      <c r="M197" s="14" t="n">
        <f aca="true">$B$16+NORMINV(RAND(),0,SQRT($B$13*($B$7+$B$8^2))*$B$9*(1-$B$10))</f>
        <v>4345.80395877708</v>
      </c>
      <c r="N197" s="14" t="n">
        <f aca="true">$B$16+NORMINV(RAND(),0,SQRT($B$13*($B$7+$B$8^2))*$B$9*(1-$B$10))</f>
        <v>4898.50346244362</v>
      </c>
      <c r="O197" s="14" t="n">
        <f aca="true">$B$16+NORMINV(RAND(),0,SQRT($B$13*($B$7+$B$8^2))*$B$9*(1-$B$10))</f>
        <v>3862.73203985622</v>
      </c>
      <c r="P197" s="14" t="n">
        <f aca="true">$B$16+NORMINV(RAND(),0,SQRT($B$13*($B$7+$B$8^2))*$B$9*(1-$B$10))</f>
        <v>4083.01564407258</v>
      </c>
      <c r="Q197" s="14" t="n">
        <f aca="true">$B$16+NORMINV(RAND(),0,SQRT($B$13*($B$7+$B$8^2))*$B$9*(1-$B$10))</f>
        <v>4811.08887294959</v>
      </c>
      <c r="R197" s="14" t="n">
        <f aca="false">$B$4-13*($B$5+$B$6)/30-IF($B$11&lt;=13,$B$12,0)+0</f>
        <v>8876.66666666667</v>
      </c>
      <c r="S197" s="14" t="n">
        <f aca="false">$B$4-27*($B$5+$B$6)/30-IF($B$11&lt;=27,$B$12,0)+L197</f>
        <v>10441.2828144808</v>
      </c>
      <c r="T197" s="14" t="n">
        <f aca="false">$B$4-41*($B$5+$B$6)/30-IF($B$11&lt;=41,$B$12,0)+L197+M197</f>
        <v>1315.62010659126</v>
      </c>
      <c r="U197" s="14" t="n">
        <f aca="false">$B$4-55*($B$5+$B$6)/30-IF($B$11&lt;=55,$B$12,0)+L197+M197+N197</f>
        <v>3927.45690236821</v>
      </c>
      <c r="V197" s="14" t="n">
        <f aca="false">$B$4-69*($B$5+$B$6)/30-IF($B$11&lt;=69,$B$12,0)+L197+M197+N197+O197</f>
        <v>5503.52227555776</v>
      </c>
      <c r="W197" s="14" t="n">
        <f aca="false">$B$4-83*($B$5+$B$6)/30-IF($B$11&lt;=83,$B$12,0)+L197+M197+N197+O197+P197</f>
        <v>7299.87125296367</v>
      </c>
      <c r="X197" s="14" t="n">
        <f aca="false">$B$4-90*($B$5+$B$6)/30-IF($B$11&lt;=90,$B$12,0)+L197+M197+N197+O197+P197+Q197</f>
        <v>10967.6267925799</v>
      </c>
      <c r="AA197" s="14" t="n">
        <f aca="false">MIN(R197:X197)</f>
        <v>1315.62010659126</v>
      </c>
    </row>
    <row r="198" customFormat="false" ht="15" hidden="false" customHeight="false" outlineLevel="0" collapsed="false">
      <c r="K198" s="2" t="n">
        <v>193</v>
      </c>
      <c r="L198" s="14" t="n">
        <f aca="true">$B$16+NORMINV(RAND(),0,SQRT($B$13*($B$7+$B$8^2))*$B$9*(1-$B$10))</f>
        <v>3993.54480473757</v>
      </c>
      <c r="M198" s="14" t="n">
        <f aca="true">$B$16+NORMINV(RAND(),0,SQRT($B$13*($B$7+$B$8^2))*$B$9*(1-$B$10))</f>
        <v>3973.26555814241</v>
      </c>
      <c r="N198" s="14" t="n">
        <f aca="true">$B$16+NORMINV(RAND(),0,SQRT($B$13*($B$7+$B$8^2))*$B$9*(1-$B$10))</f>
        <v>4604.76692803924</v>
      </c>
      <c r="O198" s="14" t="n">
        <f aca="true">$B$16+NORMINV(RAND(),0,SQRT($B$13*($B$7+$B$8^2))*$B$9*(1-$B$10))</f>
        <v>4273.14084562687</v>
      </c>
      <c r="P198" s="14" t="n">
        <f aca="true">$B$16+NORMINV(RAND(),0,SQRT($B$13*($B$7+$B$8^2))*$B$9*(1-$B$10))</f>
        <v>3986.62493690154</v>
      </c>
      <c r="Q198" s="14" t="n">
        <f aca="true">$B$16+NORMINV(RAND(),0,SQRT($B$13*($B$7+$B$8^2))*$B$9*(1-$B$10))</f>
        <v>3284.43886957216</v>
      </c>
      <c r="R198" s="14" t="n">
        <f aca="false">$B$4-13*($B$5+$B$6)/30-IF($B$11&lt;=13,$B$12,0)+0</f>
        <v>8876.66666666667</v>
      </c>
      <c r="S198" s="14" t="n">
        <f aca="false">$B$4-27*($B$5+$B$6)/30-IF($B$11&lt;=27,$B$12,0)+L198</f>
        <v>10583.5448047376</v>
      </c>
      <c r="T198" s="14" t="n">
        <f aca="false">$B$4-41*($B$5+$B$6)/30-IF($B$11&lt;=41,$B$12,0)+L198+M198</f>
        <v>1085.34369621331</v>
      </c>
      <c r="U198" s="14" t="n">
        <f aca="false">$B$4-55*($B$5+$B$6)/30-IF($B$11&lt;=55,$B$12,0)+L198+M198+N198</f>
        <v>3403.44395758589</v>
      </c>
      <c r="V198" s="14" t="n">
        <f aca="false">$B$4-69*($B$5+$B$6)/30-IF($B$11&lt;=69,$B$12,0)+L198+M198+N198+O198</f>
        <v>5389.91813654609</v>
      </c>
      <c r="W198" s="14" t="n">
        <f aca="false">$B$4-83*($B$5+$B$6)/30-IF($B$11&lt;=83,$B$12,0)+L198+M198+N198+O198+P198</f>
        <v>7089.87640678096</v>
      </c>
      <c r="X198" s="14" t="n">
        <f aca="false">$B$4-90*($B$5+$B$6)/30-IF($B$11&lt;=90,$B$12,0)+L198+M198+N198+O198+P198+Q198</f>
        <v>9230.98194301979</v>
      </c>
      <c r="AA198" s="14" t="n">
        <f aca="false">MIN(R198:X198)</f>
        <v>1085.34369621331</v>
      </c>
    </row>
    <row r="199" customFormat="false" ht="15" hidden="false" customHeight="false" outlineLevel="0" collapsed="false">
      <c r="K199" s="2" t="n">
        <v>194</v>
      </c>
      <c r="L199" s="14" t="n">
        <f aca="true">$B$16+NORMINV(RAND(),0,SQRT($B$13*($B$7+$B$8^2))*$B$9*(1-$B$10))</f>
        <v>3861.24692939257</v>
      </c>
      <c r="M199" s="14" t="n">
        <f aca="true">$B$16+NORMINV(RAND(),0,SQRT($B$13*($B$7+$B$8^2))*$B$9*(1-$B$10))</f>
        <v>4751.70497168292</v>
      </c>
      <c r="N199" s="14" t="n">
        <f aca="true">$B$16+NORMINV(RAND(),0,SQRT($B$13*($B$7+$B$8^2))*$B$9*(1-$B$10))</f>
        <v>3966.21420162701</v>
      </c>
      <c r="O199" s="14" t="n">
        <f aca="true">$B$16+NORMINV(RAND(),0,SQRT($B$13*($B$7+$B$8^2))*$B$9*(1-$B$10))</f>
        <v>4097.02873784321</v>
      </c>
      <c r="P199" s="14" t="n">
        <f aca="true">$B$16+NORMINV(RAND(),0,SQRT($B$13*($B$7+$B$8^2))*$B$9*(1-$B$10))</f>
        <v>3973.30896425244</v>
      </c>
      <c r="Q199" s="14" t="n">
        <f aca="true">$B$16+NORMINV(RAND(),0,SQRT($B$13*($B$7+$B$8^2))*$B$9*(1-$B$10))</f>
        <v>4159.11269081388</v>
      </c>
      <c r="R199" s="14" t="n">
        <f aca="false">$B$4-13*($B$5+$B$6)/30-IF($B$11&lt;=13,$B$12,0)+0</f>
        <v>8876.66666666667</v>
      </c>
      <c r="S199" s="14" t="n">
        <f aca="false">$B$4-27*($B$5+$B$6)/30-IF($B$11&lt;=27,$B$12,0)+L199</f>
        <v>10451.2469293926</v>
      </c>
      <c r="T199" s="14" t="n">
        <f aca="false">$B$4-41*($B$5+$B$6)/30-IF($B$11&lt;=41,$B$12,0)+L199+M199</f>
        <v>1731.48523440882</v>
      </c>
      <c r="U199" s="14" t="n">
        <f aca="false">$B$4-55*($B$5+$B$6)/30-IF($B$11&lt;=55,$B$12,0)+L199+M199+N199</f>
        <v>3411.03276936916</v>
      </c>
      <c r="V199" s="14" t="n">
        <f aca="false">$B$4-69*($B$5+$B$6)/30-IF($B$11&lt;=69,$B$12,0)+L199+M199+N199+O199</f>
        <v>5221.39484054571</v>
      </c>
      <c r="W199" s="14" t="n">
        <f aca="false">$B$4-83*($B$5+$B$6)/30-IF($B$11&lt;=83,$B$12,0)+L199+M199+N199+O199+P199</f>
        <v>6908.03713813148</v>
      </c>
      <c r="X199" s="14" t="n">
        <f aca="false">$B$4-90*($B$5+$B$6)/30-IF($B$11&lt;=90,$B$12,0)+L199+M199+N199+O199+P199+Q199</f>
        <v>9923.81649561202</v>
      </c>
      <c r="AA199" s="14" t="n">
        <f aca="false">MIN(R199:X199)</f>
        <v>1731.48523440882</v>
      </c>
    </row>
    <row r="200" customFormat="false" ht="15" hidden="false" customHeight="false" outlineLevel="0" collapsed="false">
      <c r="K200" s="2" t="n">
        <v>195</v>
      </c>
      <c r="L200" s="14" t="n">
        <f aca="true">$B$16+NORMINV(RAND(),0,SQRT($B$13*($B$7+$B$8^2))*$B$9*(1-$B$10))</f>
        <v>3897.87707989525</v>
      </c>
      <c r="M200" s="14" t="n">
        <f aca="true">$B$16+NORMINV(RAND(),0,SQRT($B$13*($B$7+$B$8^2))*$B$9*(1-$B$10))</f>
        <v>3507.50384040818</v>
      </c>
      <c r="N200" s="14" t="n">
        <f aca="true">$B$16+NORMINV(RAND(),0,SQRT($B$13*($B$7+$B$8^2))*$B$9*(1-$B$10))</f>
        <v>4090.31537520056</v>
      </c>
      <c r="O200" s="14" t="n">
        <f aca="true">$B$16+NORMINV(RAND(),0,SQRT($B$13*($B$7+$B$8^2))*$B$9*(1-$B$10))</f>
        <v>3349.29079329995</v>
      </c>
      <c r="P200" s="14" t="n">
        <f aca="true">$B$16+NORMINV(RAND(),0,SQRT($B$13*($B$7+$B$8^2))*$B$9*(1-$B$10))</f>
        <v>4269.85309905044</v>
      </c>
      <c r="Q200" s="14" t="n">
        <f aca="true">$B$16+NORMINV(RAND(),0,SQRT($B$13*($B$7+$B$8^2))*$B$9*(1-$B$10))</f>
        <v>3955.05404587258</v>
      </c>
      <c r="R200" s="14" t="n">
        <f aca="false">$B$4-13*($B$5+$B$6)/30-IF($B$11&lt;=13,$B$12,0)+0</f>
        <v>8876.66666666667</v>
      </c>
      <c r="S200" s="14" t="n">
        <f aca="false">$B$4-27*($B$5+$B$6)/30-IF($B$11&lt;=27,$B$12,0)+L200</f>
        <v>10487.8770798953</v>
      </c>
      <c r="T200" s="14" t="n">
        <f aca="false">$B$4-41*($B$5+$B$6)/30-IF($B$11&lt;=41,$B$12,0)+L200+M200</f>
        <v>523.914253636765</v>
      </c>
      <c r="U200" s="14" t="n">
        <f aca="false">$B$4-55*($B$5+$B$6)/30-IF($B$11&lt;=55,$B$12,0)+L200+M200+N200</f>
        <v>2327.56296217066</v>
      </c>
      <c r="V200" s="14" t="n">
        <f aca="false">$B$4-69*($B$5+$B$6)/30-IF($B$11&lt;=69,$B$12,0)+L200+M200+N200+O200</f>
        <v>3390.18708880394</v>
      </c>
      <c r="W200" s="14" t="n">
        <f aca="false">$B$4-83*($B$5+$B$6)/30-IF($B$11&lt;=83,$B$12,0)+L200+M200+N200+O200+P200</f>
        <v>5373.37352118771</v>
      </c>
      <c r="X200" s="14" t="n">
        <f aca="false">$B$4-90*($B$5+$B$6)/30-IF($B$11&lt;=90,$B$12,0)+L200+M200+N200+O200+P200+Q200</f>
        <v>8185.09423372696</v>
      </c>
      <c r="AA200" s="14" t="n">
        <f aca="false">MIN(R200:X200)</f>
        <v>523.914253636765</v>
      </c>
    </row>
    <row r="201" customFormat="false" ht="15" hidden="false" customHeight="false" outlineLevel="0" collapsed="false">
      <c r="K201" s="2" t="n">
        <v>196</v>
      </c>
      <c r="L201" s="14" t="n">
        <f aca="true">$B$16+NORMINV(RAND(),0,SQRT($B$13*($B$7+$B$8^2))*$B$9*(1-$B$10))</f>
        <v>3658.93723653917</v>
      </c>
      <c r="M201" s="14" t="n">
        <f aca="true">$B$16+NORMINV(RAND(),0,SQRT($B$13*($B$7+$B$8^2))*$B$9*(1-$B$10))</f>
        <v>4098.43106700856</v>
      </c>
      <c r="N201" s="14" t="n">
        <f aca="true">$B$16+NORMINV(RAND(),0,SQRT($B$13*($B$7+$B$8^2))*$B$9*(1-$B$10))</f>
        <v>4541.3856906087</v>
      </c>
      <c r="O201" s="14" t="n">
        <f aca="true">$B$16+NORMINV(RAND(),0,SQRT($B$13*($B$7+$B$8^2))*$B$9*(1-$B$10))</f>
        <v>4134.3027342138</v>
      </c>
      <c r="P201" s="14" t="n">
        <f aca="true">$B$16+NORMINV(RAND(),0,SQRT($B$13*($B$7+$B$8^2))*$B$9*(1-$B$10))</f>
        <v>3913.14859685687</v>
      </c>
      <c r="Q201" s="14" t="n">
        <f aca="true">$B$16+NORMINV(RAND(),0,SQRT($B$13*($B$7+$B$8^2))*$B$9*(1-$B$10))</f>
        <v>4149.56666477739</v>
      </c>
      <c r="R201" s="14" t="n">
        <f aca="false">$B$4-13*($B$5+$B$6)/30-IF($B$11&lt;=13,$B$12,0)+0</f>
        <v>8876.66666666667</v>
      </c>
      <c r="S201" s="14" t="n">
        <f aca="false">$B$4-27*($B$5+$B$6)/30-IF($B$11&lt;=27,$B$12,0)+L201</f>
        <v>10248.9372365392</v>
      </c>
      <c r="T201" s="14" t="n">
        <f aca="false">$B$4-41*($B$5+$B$6)/30-IF($B$11&lt;=41,$B$12,0)+L201+M201</f>
        <v>875.90163688106</v>
      </c>
      <c r="U201" s="14" t="n">
        <f aca="false">$B$4-55*($B$5+$B$6)/30-IF($B$11&lt;=55,$B$12,0)+L201+M201+N201</f>
        <v>3130.62066082309</v>
      </c>
      <c r="V201" s="14" t="n">
        <f aca="false">$B$4-69*($B$5+$B$6)/30-IF($B$11&lt;=69,$B$12,0)+L201+M201+N201+O201</f>
        <v>4978.25672837022</v>
      </c>
      <c r="W201" s="14" t="n">
        <f aca="false">$B$4-83*($B$5+$B$6)/30-IF($B$11&lt;=83,$B$12,0)+L201+M201+N201+O201+P201</f>
        <v>6604.73865856043</v>
      </c>
      <c r="X201" s="14" t="n">
        <f aca="false">$B$4-90*($B$5+$B$6)/30-IF($B$11&lt;=90,$B$12,0)+L201+M201+N201+O201+P201+Q201</f>
        <v>9610.97199000448</v>
      </c>
      <c r="AA201" s="14" t="n">
        <f aca="false">MIN(R201:X201)</f>
        <v>875.90163688106</v>
      </c>
    </row>
    <row r="202" customFormat="false" ht="15" hidden="false" customHeight="false" outlineLevel="0" collapsed="false">
      <c r="K202" s="2" t="n">
        <v>197</v>
      </c>
      <c r="L202" s="14" t="n">
        <f aca="true">$B$16+NORMINV(RAND(),0,SQRT($B$13*($B$7+$B$8^2))*$B$9*(1-$B$10))</f>
        <v>4158.74497298309</v>
      </c>
      <c r="M202" s="14" t="n">
        <f aca="true">$B$16+NORMINV(RAND(),0,SQRT($B$13*($B$7+$B$8^2))*$B$9*(1-$B$10))</f>
        <v>3959.48836524167</v>
      </c>
      <c r="N202" s="14" t="n">
        <f aca="true">$B$16+NORMINV(RAND(),0,SQRT($B$13*($B$7+$B$8^2))*$B$9*(1-$B$10))</f>
        <v>4643.32299473742</v>
      </c>
      <c r="O202" s="14" t="n">
        <f aca="true">$B$16+NORMINV(RAND(),0,SQRT($B$13*($B$7+$B$8^2))*$B$9*(1-$B$10))</f>
        <v>3826.08273670592</v>
      </c>
      <c r="P202" s="14" t="n">
        <f aca="true">$B$16+NORMINV(RAND(),0,SQRT($B$13*($B$7+$B$8^2))*$B$9*(1-$B$10))</f>
        <v>4265.14299898398</v>
      </c>
      <c r="Q202" s="14" t="n">
        <f aca="true">$B$16+NORMINV(RAND(),0,SQRT($B$13*($B$7+$B$8^2))*$B$9*(1-$B$10))</f>
        <v>3800.77317863935</v>
      </c>
      <c r="R202" s="14" t="n">
        <f aca="false">$B$4-13*($B$5+$B$6)/30-IF($B$11&lt;=13,$B$12,0)+0</f>
        <v>8876.66666666667</v>
      </c>
      <c r="S202" s="14" t="n">
        <f aca="false">$B$4-27*($B$5+$B$6)/30-IF($B$11&lt;=27,$B$12,0)+L202</f>
        <v>10748.7449729831</v>
      </c>
      <c r="T202" s="14" t="n">
        <f aca="false">$B$4-41*($B$5+$B$6)/30-IF($B$11&lt;=41,$B$12,0)+L202+M202</f>
        <v>1236.76667155809</v>
      </c>
      <c r="U202" s="14" t="n">
        <f aca="false">$B$4-55*($B$5+$B$6)/30-IF($B$11&lt;=55,$B$12,0)+L202+M202+N202</f>
        <v>3593.42299962883</v>
      </c>
      <c r="V202" s="14" t="n">
        <f aca="false">$B$4-69*($B$5+$B$6)/30-IF($B$11&lt;=69,$B$12,0)+L202+M202+N202+O202</f>
        <v>5132.83906966809</v>
      </c>
      <c r="W202" s="14" t="n">
        <f aca="false">$B$4-83*($B$5+$B$6)/30-IF($B$11&lt;=83,$B$12,0)+L202+M202+N202+O202+P202</f>
        <v>7111.3154019854</v>
      </c>
      <c r="X202" s="14" t="n">
        <f aca="false">$B$4-90*($B$5+$B$6)/30-IF($B$11&lt;=90,$B$12,0)+L202+M202+N202+O202+P202+Q202</f>
        <v>9768.75524729141</v>
      </c>
      <c r="AA202" s="14" t="n">
        <f aca="false">MIN(R202:X202)</f>
        <v>1236.76667155809</v>
      </c>
    </row>
    <row r="203" customFormat="false" ht="15" hidden="false" customHeight="false" outlineLevel="0" collapsed="false">
      <c r="K203" s="2" t="n">
        <v>198</v>
      </c>
      <c r="L203" s="14" t="n">
        <f aca="true">$B$16+NORMINV(RAND(),0,SQRT($B$13*($B$7+$B$8^2))*$B$9*(1-$B$10))</f>
        <v>4121.68229872042</v>
      </c>
      <c r="M203" s="14" t="n">
        <f aca="true">$B$16+NORMINV(RAND(),0,SQRT($B$13*($B$7+$B$8^2))*$B$9*(1-$B$10))</f>
        <v>3555.28293167265</v>
      </c>
      <c r="N203" s="14" t="n">
        <f aca="true">$B$16+NORMINV(RAND(),0,SQRT($B$13*($B$7+$B$8^2))*$B$9*(1-$B$10))</f>
        <v>3516.50678277435</v>
      </c>
      <c r="O203" s="14" t="n">
        <f aca="true">$B$16+NORMINV(RAND(),0,SQRT($B$13*($B$7+$B$8^2))*$B$9*(1-$B$10))</f>
        <v>3810.65206212569</v>
      </c>
      <c r="P203" s="14" t="n">
        <f aca="true">$B$16+NORMINV(RAND(),0,SQRT($B$13*($B$7+$B$8^2))*$B$9*(1-$B$10))</f>
        <v>4152.76384496071</v>
      </c>
      <c r="Q203" s="14" t="n">
        <f aca="true">$B$16+NORMINV(RAND(),0,SQRT($B$13*($B$7+$B$8^2))*$B$9*(1-$B$10))</f>
        <v>4029.61436210404</v>
      </c>
      <c r="R203" s="14" t="n">
        <f aca="false">$B$4-13*($B$5+$B$6)/30-IF($B$11&lt;=13,$B$12,0)+0</f>
        <v>8876.66666666667</v>
      </c>
      <c r="S203" s="14" t="n">
        <f aca="false">$B$4-27*($B$5+$B$6)/30-IF($B$11&lt;=27,$B$12,0)+L203</f>
        <v>10711.6822987204</v>
      </c>
      <c r="T203" s="14" t="n">
        <f aca="false">$B$4-41*($B$5+$B$6)/30-IF($B$11&lt;=41,$B$12,0)+L203+M203</f>
        <v>795.498563726402</v>
      </c>
      <c r="U203" s="14" t="n">
        <f aca="false">$B$4-55*($B$5+$B$6)/30-IF($B$11&lt;=55,$B$12,0)+L203+M203+N203</f>
        <v>2025.33867983409</v>
      </c>
      <c r="V203" s="14" t="n">
        <f aca="false">$B$4-69*($B$5+$B$6)/30-IF($B$11&lt;=69,$B$12,0)+L203+M203+N203+O203</f>
        <v>3549.32407529311</v>
      </c>
      <c r="W203" s="14" t="n">
        <f aca="false">$B$4-83*($B$5+$B$6)/30-IF($B$11&lt;=83,$B$12,0)+L203+M203+N203+O203+P203</f>
        <v>5415.42125358715</v>
      </c>
      <c r="X203" s="14" t="n">
        <f aca="false">$B$4-90*($B$5+$B$6)/30-IF($B$11&lt;=90,$B$12,0)+L203+M203+N203+O203+P203+Q203</f>
        <v>8301.70228235786</v>
      </c>
      <c r="AA203" s="14" t="n">
        <f aca="false">MIN(R203:X203)</f>
        <v>795.498563726402</v>
      </c>
    </row>
    <row r="204" customFormat="false" ht="15" hidden="false" customHeight="false" outlineLevel="0" collapsed="false">
      <c r="K204" s="2" t="n">
        <v>199</v>
      </c>
      <c r="L204" s="14" t="n">
        <f aca="true">$B$16+NORMINV(RAND(),0,SQRT($B$13*($B$7+$B$8^2))*$B$9*(1-$B$10))</f>
        <v>4029.22559228577</v>
      </c>
      <c r="M204" s="14" t="n">
        <f aca="true">$B$16+NORMINV(RAND(),0,SQRT($B$13*($B$7+$B$8^2))*$B$9*(1-$B$10))</f>
        <v>4917.41385124144</v>
      </c>
      <c r="N204" s="14" t="n">
        <f aca="true">$B$16+NORMINV(RAND(),0,SQRT($B$13*($B$7+$B$8^2))*$B$9*(1-$B$10))</f>
        <v>3771.38600576439</v>
      </c>
      <c r="O204" s="14" t="n">
        <f aca="true">$B$16+NORMINV(RAND(),0,SQRT($B$13*($B$7+$B$8^2))*$B$9*(1-$B$10))</f>
        <v>4180.59988330672</v>
      </c>
      <c r="P204" s="14" t="n">
        <f aca="true">$B$16+NORMINV(RAND(),0,SQRT($B$13*($B$7+$B$8^2))*$B$9*(1-$B$10))</f>
        <v>4431.66607114278</v>
      </c>
      <c r="Q204" s="14" t="n">
        <f aca="true">$B$16+NORMINV(RAND(),0,SQRT($B$13*($B$7+$B$8^2))*$B$9*(1-$B$10))</f>
        <v>4231.60074305032</v>
      </c>
      <c r="R204" s="14" t="n">
        <f aca="false">$B$4-13*($B$5+$B$6)/30-IF($B$11&lt;=13,$B$12,0)+0</f>
        <v>8876.66666666667</v>
      </c>
      <c r="S204" s="14" t="n">
        <f aca="false">$B$4-27*($B$5+$B$6)/30-IF($B$11&lt;=27,$B$12,0)+L204</f>
        <v>10619.2255922858</v>
      </c>
      <c r="T204" s="14" t="n">
        <f aca="false">$B$4-41*($B$5+$B$6)/30-IF($B$11&lt;=41,$B$12,0)+L204+M204</f>
        <v>2065.17277686054</v>
      </c>
      <c r="U204" s="14" t="n">
        <f aca="false">$B$4-55*($B$5+$B$6)/30-IF($B$11&lt;=55,$B$12,0)+L204+M204+N204</f>
        <v>3549.89211595827</v>
      </c>
      <c r="V204" s="14" t="n">
        <f aca="false">$B$4-69*($B$5+$B$6)/30-IF($B$11&lt;=69,$B$12,0)+L204+M204+N204+O204</f>
        <v>5443.82533259832</v>
      </c>
      <c r="W204" s="14" t="n">
        <f aca="false">$B$4-83*($B$5+$B$6)/30-IF($B$11&lt;=83,$B$12,0)+L204+M204+N204+O204+P204</f>
        <v>7588.82473707444</v>
      </c>
      <c r="X204" s="14" t="n">
        <f aca="false">$B$4-90*($B$5+$B$6)/30-IF($B$11&lt;=90,$B$12,0)+L204+M204+N204+O204+P204+Q204</f>
        <v>10677.0921467914</v>
      </c>
      <c r="AA204" s="14" t="n">
        <f aca="false">MIN(R204:X204)</f>
        <v>2065.17277686054</v>
      </c>
    </row>
    <row r="205" customFormat="false" ht="15" hidden="false" customHeight="false" outlineLevel="0" collapsed="false">
      <c r="K205" s="2" t="n">
        <v>200</v>
      </c>
      <c r="L205" s="14" t="n">
        <f aca="true">$B$16+NORMINV(RAND(),0,SQRT($B$13*($B$7+$B$8^2))*$B$9*(1-$B$10))</f>
        <v>4668.5447479104</v>
      </c>
      <c r="M205" s="14" t="n">
        <f aca="true">$B$16+NORMINV(RAND(),0,SQRT($B$13*($B$7+$B$8^2))*$B$9*(1-$B$10))</f>
        <v>3729.34901315341</v>
      </c>
      <c r="N205" s="14" t="n">
        <f aca="true">$B$16+NORMINV(RAND(),0,SQRT($B$13*($B$7+$B$8^2))*$B$9*(1-$B$10))</f>
        <v>3753.33519362976</v>
      </c>
      <c r="O205" s="14" t="n">
        <f aca="true">$B$16+NORMINV(RAND(),0,SQRT($B$13*($B$7+$B$8^2))*$B$9*(1-$B$10))</f>
        <v>3575.97424289584</v>
      </c>
      <c r="P205" s="14" t="n">
        <f aca="true">$B$16+NORMINV(RAND(),0,SQRT($B$13*($B$7+$B$8^2))*$B$9*(1-$B$10))</f>
        <v>3944.32941185255</v>
      </c>
      <c r="Q205" s="14" t="n">
        <f aca="true">$B$16+NORMINV(RAND(),0,SQRT($B$13*($B$7+$B$8^2))*$B$9*(1-$B$10))</f>
        <v>4042.60058322131</v>
      </c>
      <c r="R205" s="14" t="n">
        <f aca="false">$B$4-13*($B$5+$B$6)/30-IF($B$11&lt;=13,$B$12,0)+0</f>
        <v>8876.66666666667</v>
      </c>
      <c r="S205" s="14" t="n">
        <f aca="false">$B$4-27*($B$5+$B$6)/30-IF($B$11&lt;=27,$B$12,0)+L205</f>
        <v>11258.5447479104</v>
      </c>
      <c r="T205" s="14" t="n">
        <f aca="false">$B$4-41*($B$5+$B$6)/30-IF($B$11&lt;=41,$B$12,0)+L205+M205</f>
        <v>1516.42709439715</v>
      </c>
      <c r="U205" s="14" t="n">
        <f aca="false">$B$4-55*($B$5+$B$6)/30-IF($B$11&lt;=55,$B$12,0)+L205+M205+N205</f>
        <v>2983.09562136024</v>
      </c>
      <c r="V205" s="14" t="n">
        <f aca="false">$B$4-69*($B$5+$B$6)/30-IF($B$11&lt;=69,$B$12,0)+L205+M205+N205+O205</f>
        <v>4272.40319758941</v>
      </c>
      <c r="W205" s="14" t="n">
        <f aca="false">$B$4-83*($B$5+$B$6)/30-IF($B$11&lt;=83,$B$12,0)+L205+M205+N205+O205+P205</f>
        <v>5930.06594277529</v>
      </c>
      <c r="X205" s="14" t="n">
        <f aca="false">$B$4-90*($B$5+$B$6)/30-IF($B$11&lt;=90,$B$12,0)+L205+M205+N205+O205+P205+Q205</f>
        <v>8829.33319266327</v>
      </c>
      <c r="AA205" s="14" t="n">
        <f aca="false">MIN(R205:X205)</f>
        <v>1516.42709439715</v>
      </c>
    </row>
    <row r="206" customFormat="false" ht="15" hidden="false" customHeight="false" outlineLevel="0" collapsed="false">
      <c r="K206" s="2" t="n">
        <v>201</v>
      </c>
      <c r="L206" s="14" t="n">
        <f aca="true">$B$16+NORMINV(RAND(),0,SQRT($B$13*($B$7+$B$8^2))*$B$9*(1-$B$10))</f>
        <v>4247.23680784647</v>
      </c>
      <c r="M206" s="14" t="n">
        <f aca="true">$B$16+NORMINV(RAND(),0,SQRT($B$13*($B$7+$B$8^2))*$B$9*(1-$B$10))</f>
        <v>4274.42870061829</v>
      </c>
      <c r="N206" s="14" t="n">
        <f aca="true">$B$16+NORMINV(RAND(),0,SQRT($B$13*($B$7+$B$8^2))*$B$9*(1-$B$10))</f>
        <v>4233.53693100432</v>
      </c>
      <c r="O206" s="14" t="n">
        <f aca="true">$B$16+NORMINV(RAND(),0,SQRT($B$13*($B$7+$B$8^2))*$B$9*(1-$B$10))</f>
        <v>4225.59294575614</v>
      </c>
      <c r="P206" s="14" t="n">
        <f aca="true">$B$16+NORMINV(RAND(),0,SQRT($B$13*($B$7+$B$8^2))*$B$9*(1-$B$10))</f>
        <v>4853.51519045424</v>
      </c>
      <c r="Q206" s="14" t="n">
        <f aca="true">$B$16+NORMINV(RAND(),0,SQRT($B$13*($B$7+$B$8^2))*$B$9*(1-$B$10))</f>
        <v>3869.38949973262</v>
      </c>
      <c r="R206" s="14" t="n">
        <f aca="false">$B$4-13*($B$5+$B$6)/30-IF($B$11&lt;=13,$B$12,0)+0</f>
        <v>8876.66666666667</v>
      </c>
      <c r="S206" s="14" t="n">
        <f aca="false">$B$4-27*($B$5+$B$6)/30-IF($B$11&lt;=27,$B$12,0)+L206</f>
        <v>10837.2368078465</v>
      </c>
      <c r="T206" s="14" t="n">
        <f aca="false">$B$4-41*($B$5+$B$6)/30-IF($B$11&lt;=41,$B$12,0)+L206+M206</f>
        <v>1640.19884179808</v>
      </c>
      <c r="U206" s="14" t="n">
        <f aca="false">$B$4-55*($B$5+$B$6)/30-IF($B$11&lt;=55,$B$12,0)+L206+M206+N206</f>
        <v>3587.06910613574</v>
      </c>
      <c r="V206" s="14" t="n">
        <f aca="false">$B$4-69*($B$5+$B$6)/30-IF($B$11&lt;=69,$B$12,0)+L206+M206+N206+O206</f>
        <v>5525.99538522521</v>
      </c>
      <c r="W206" s="14" t="n">
        <f aca="false">$B$4-83*($B$5+$B$6)/30-IF($B$11&lt;=83,$B$12,0)+L206+M206+N206+O206+P206</f>
        <v>8092.84390901278</v>
      </c>
      <c r="X206" s="14" t="n">
        <f aca="false">$B$4-90*($B$5+$B$6)/30-IF($B$11&lt;=90,$B$12,0)+L206+M206+N206+O206+P206+Q206</f>
        <v>10818.9000754121</v>
      </c>
      <c r="AA206" s="14" t="n">
        <f aca="false">MIN(R206:X206)</f>
        <v>1640.19884179808</v>
      </c>
    </row>
    <row r="207" customFormat="false" ht="15" hidden="false" customHeight="false" outlineLevel="0" collapsed="false">
      <c r="K207" s="2" t="n">
        <v>202</v>
      </c>
      <c r="L207" s="14" t="n">
        <f aca="true">$B$16+NORMINV(RAND(),0,SQRT($B$13*($B$7+$B$8^2))*$B$9*(1-$B$10))</f>
        <v>4021.19224342529</v>
      </c>
      <c r="M207" s="14" t="n">
        <f aca="true">$B$16+NORMINV(RAND(),0,SQRT($B$13*($B$7+$B$8^2))*$B$9*(1-$B$10))</f>
        <v>4177.64535150329</v>
      </c>
      <c r="N207" s="14" t="n">
        <f aca="true">$B$16+NORMINV(RAND(),0,SQRT($B$13*($B$7+$B$8^2))*$B$9*(1-$B$10))</f>
        <v>4007.45728695519</v>
      </c>
      <c r="O207" s="14" t="n">
        <f aca="true">$B$16+NORMINV(RAND(),0,SQRT($B$13*($B$7+$B$8^2))*$B$9*(1-$B$10))</f>
        <v>3735.08871568705</v>
      </c>
      <c r="P207" s="14" t="n">
        <f aca="true">$B$16+NORMINV(RAND(),0,SQRT($B$13*($B$7+$B$8^2))*$B$9*(1-$B$10))</f>
        <v>4002.93256403387</v>
      </c>
      <c r="Q207" s="14" t="n">
        <f aca="true">$B$16+NORMINV(RAND(),0,SQRT($B$13*($B$7+$B$8^2))*$B$9*(1-$B$10))</f>
        <v>4489.86506580604</v>
      </c>
      <c r="R207" s="14" t="n">
        <f aca="false">$B$4-13*($B$5+$B$6)/30-IF($B$11&lt;=13,$B$12,0)+0</f>
        <v>8876.66666666667</v>
      </c>
      <c r="S207" s="14" t="n">
        <f aca="false">$B$4-27*($B$5+$B$6)/30-IF($B$11&lt;=27,$B$12,0)+L207</f>
        <v>10611.1922434253</v>
      </c>
      <c r="T207" s="14" t="n">
        <f aca="false">$B$4-41*($B$5+$B$6)/30-IF($B$11&lt;=41,$B$12,0)+L207+M207</f>
        <v>1317.37092826191</v>
      </c>
      <c r="U207" s="14" t="n">
        <f aca="false">$B$4-55*($B$5+$B$6)/30-IF($B$11&lt;=55,$B$12,0)+L207+M207+N207</f>
        <v>3038.16154855043</v>
      </c>
      <c r="V207" s="14" t="n">
        <f aca="false">$B$4-69*($B$5+$B$6)/30-IF($B$11&lt;=69,$B$12,0)+L207+M207+N207+O207</f>
        <v>4486.58359757081</v>
      </c>
      <c r="W207" s="14" t="n">
        <f aca="false">$B$4-83*($B$5+$B$6)/30-IF($B$11&lt;=83,$B$12,0)+L207+M207+N207+O207+P207</f>
        <v>6202.849494938</v>
      </c>
      <c r="X207" s="14" t="n">
        <f aca="false">$B$4-90*($B$5+$B$6)/30-IF($B$11&lt;=90,$B$12,0)+L207+M207+N207+O207+P207+Q207</f>
        <v>9549.38122741071</v>
      </c>
      <c r="AA207" s="14" t="n">
        <f aca="false">MIN(R207:X207)</f>
        <v>1317.37092826191</v>
      </c>
    </row>
    <row r="208" customFormat="false" ht="15" hidden="false" customHeight="false" outlineLevel="0" collapsed="false">
      <c r="K208" s="2" t="n">
        <v>203</v>
      </c>
      <c r="L208" s="14" t="n">
        <f aca="true">$B$16+NORMINV(RAND(),0,SQRT($B$13*($B$7+$B$8^2))*$B$9*(1-$B$10))</f>
        <v>4559.25020681819</v>
      </c>
      <c r="M208" s="14" t="n">
        <f aca="true">$B$16+NORMINV(RAND(),0,SQRT($B$13*($B$7+$B$8^2))*$B$9*(1-$B$10))</f>
        <v>4312.30976984777</v>
      </c>
      <c r="N208" s="14" t="n">
        <f aca="true">$B$16+NORMINV(RAND(),0,SQRT($B$13*($B$7+$B$8^2))*$B$9*(1-$B$10))</f>
        <v>4076.56684968213</v>
      </c>
      <c r="O208" s="14" t="n">
        <f aca="true">$B$16+NORMINV(RAND(),0,SQRT($B$13*($B$7+$B$8^2))*$B$9*(1-$B$10))</f>
        <v>4077.32569779689</v>
      </c>
      <c r="P208" s="14" t="n">
        <f aca="true">$B$16+NORMINV(RAND(),0,SQRT($B$13*($B$7+$B$8^2))*$B$9*(1-$B$10))</f>
        <v>3998.58202306516</v>
      </c>
      <c r="Q208" s="14" t="n">
        <f aca="true">$B$16+NORMINV(RAND(),0,SQRT($B$13*($B$7+$B$8^2))*$B$9*(1-$B$10))</f>
        <v>3877.65809487743</v>
      </c>
      <c r="R208" s="14" t="n">
        <f aca="false">$B$4-13*($B$5+$B$6)/30-IF($B$11&lt;=13,$B$12,0)+0</f>
        <v>8876.66666666667</v>
      </c>
      <c r="S208" s="14" t="n">
        <f aca="false">$B$4-27*($B$5+$B$6)/30-IF($B$11&lt;=27,$B$12,0)+L208</f>
        <v>11149.2502068182</v>
      </c>
      <c r="T208" s="14" t="n">
        <f aca="false">$B$4-41*($B$5+$B$6)/30-IF($B$11&lt;=41,$B$12,0)+L208+M208</f>
        <v>1990.09330999929</v>
      </c>
      <c r="U208" s="14" t="n">
        <f aca="false">$B$4-55*($B$5+$B$6)/30-IF($B$11&lt;=55,$B$12,0)+L208+M208+N208</f>
        <v>3779.99349301475</v>
      </c>
      <c r="V208" s="14" t="n">
        <f aca="false">$B$4-69*($B$5+$B$6)/30-IF($B$11&lt;=69,$B$12,0)+L208+M208+N208+O208</f>
        <v>5570.65252414497</v>
      </c>
      <c r="W208" s="14" t="n">
        <f aca="false">$B$4-83*($B$5+$B$6)/30-IF($B$11&lt;=83,$B$12,0)+L208+M208+N208+O208+P208</f>
        <v>7282.56788054346</v>
      </c>
      <c r="X208" s="14" t="n">
        <f aca="false">$B$4-90*($B$5+$B$6)/30-IF($B$11&lt;=90,$B$12,0)+L208+M208+N208+O208+P208+Q208</f>
        <v>10016.8926420876</v>
      </c>
      <c r="AA208" s="14" t="n">
        <f aca="false">MIN(R208:X208)</f>
        <v>1990.09330999929</v>
      </c>
    </row>
    <row r="209" customFormat="false" ht="15" hidden="false" customHeight="false" outlineLevel="0" collapsed="false">
      <c r="K209" s="2" t="n">
        <v>204</v>
      </c>
      <c r="L209" s="14" t="n">
        <f aca="true">$B$16+NORMINV(RAND(),0,SQRT($B$13*($B$7+$B$8^2))*$B$9*(1-$B$10))</f>
        <v>4079.72709039833</v>
      </c>
      <c r="M209" s="14" t="n">
        <f aca="true">$B$16+NORMINV(RAND(),0,SQRT($B$13*($B$7+$B$8^2))*$B$9*(1-$B$10))</f>
        <v>3865.18933493035</v>
      </c>
      <c r="N209" s="14" t="n">
        <f aca="true">$B$16+NORMINV(RAND(),0,SQRT($B$13*($B$7+$B$8^2))*$B$9*(1-$B$10))</f>
        <v>3642.37448951996</v>
      </c>
      <c r="O209" s="14" t="n">
        <f aca="true">$B$16+NORMINV(RAND(),0,SQRT($B$13*($B$7+$B$8^2))*$B$9*(1-$B$10))</f>
        <v>4133.12920052971</v>
      </c>
      <c r="P209" s="14" t="n">
        <f aca="true">$B$16+NORMINV(RAND(),0,SQRT($B$13*($B$7+$B$8^2))*$B$9*(1-$B$10))</f>
        <v>3960.0365955805</v>
      </c>
      <c r="Q209" s="14" t="n">
        <f aca="true">$B$16+NORMINV(RAND(),0,SQRT($B$13*($B$7+$B$8^2))*$B$9*(1-$B$10))</f>
        <v>3929.4792222961</v>
      </c>
      <c r="R209" s="14" t="n">
        <f aca="false">$B$4-13*($B$5+$B$6)/30-IF($B$11&lt;=13,$B$12,0)+0</f>
        <v>8876.66666666667</v>
      </c>
      <c r="S209" s="14" t="n">
        <f aca="false">$B$4-27*($B$5+$B$6)/30-IF($B$11&lt;=27,$B$12,0)+L209</f>
        <v>10669.7270903983</v>
      </c>
      <c r="T209" s="14" t="n">
        <f aca="false">$B$4-41*($B$5+$B$6)/30-IF($B$11&lt;=41,$B$12,0)+L209+M209</f>
        <v>1063.44975866201</v>
      </c>
      <c r="U209" s="14" t="n">
        <f aca="false">$B$4-55*($B$5+$B$6)/30-IF($B$11&lt;=55,$B$12,0)+L209+M209+N209</f>
        <v>2419.1575815153</v>
      </c>
      <c r="V209" s="14" t="n">
        <f aca="false">$B$4-69*($B$5+$B$6)/30-IF($B$11&lt;=69,$B$12,0)+L209+M209+N209+O209</f>
        <v>4265.62011537834</v>
      </c>
      <c r="W209" s="14" t="n">
        <f aca="false">$B$4-83*($B$5+$B$6)/30-IF($B$11&lt;=83,$B$12,0)+L209+M209+N209+O209+P209</f>
        <v>5938.99004429218</v>
      </c>
      <c r="X209" s="14" t="n">
        <f aca="false">$B$4-90*($B$5+$B$6)/30-IF($B$11&lt;=90,$B$12,0)+L209+M209+N209+O209+P209+Q209</f>
        <v>8725.13593325495</v>
      </c>
      <c r="AA209" s="14" t="n">
        <f aca="false">MIN(R209:X209)</f>
        <v>1063.44975866201</v>
      </c>
    </row>
    <row r="210" customFormat="false" ht="15" hidden="false" customHeight="false" outlineLevel="0" collapsed="false">
      <c r="K210" s="2" t="n">
        <v>205</v>
      </c>
      <c r="L210" s="14" t="n">
        <f aca="true">$B$16+NORMINV(RAND(),0,SQRT($B$13*($B$7+$B$8^2))*$B$9*(1-$B$10))</f>
        <v>3836.88360176107</v>
      </c>
      <c r="M210" s="14" t="n">
        <f aca="true">$B$16+NORMINV(RAND(),0,SQRT($B$13*($B$7+$B$8^2))*$B$9*(1-$B$10))</f>
        <v>4490.05157560169</v>
      </c>
      <c r="N210" s="14" t="n">
        <f aca="true">$B$16+NORMINV(RAND(),0,SQRT($B$13*($B$7+$B$8^2))*$B$9*(1-$B$10))</f>
        <v>4131.93010145266</v>
      </c>
      <c r="O210" s="14" t="n">
        <f aca="true">$B$16+NORMINV(RAND(),0,SQRT($B$13*($B$7+$B$8^2))*$B$9*(1-$B$10))</f>
        <v>4214.67032754918</v>
      </c>
      <c r="P210" s="14" t="n">
        <f aca="true">$B$16+NORMINV(RAND(),0,SQRT($B$13*($B$7+$B$8^2))*$B$9*(1-$B$10))</f>
        <v>4130.22017036062</v>
      </c>
      <c r="Q210" s="14" t="n">
        <f aca="true">$B$16+NORMINV(RAND(),0,SQRT($B$13*($B$7+$B$8^2))*$B$9*(1-$B$10))</f>
        <v>3968.5732668828</v>
      </c>
      <c r="R210" s="14" t="n">
        <f aca="false">$B$4-13*($B$5+$B$6)/30-IF($B$11&lt;=13,$B$12,0)+0</f>
        <v>8876.66666666667</v>
      </c>
      <c r="S210" s="14" t="n">
        <f aca="false">$B$4-27*($B$5+$B$6)/30-IF($B$11&lt;=27,$B$12,0)+L210</f>
        <v>10426.8836017611</v>
      </c>
      <c r="T210" s="14" t="n">
        <f aca="false">$B$4-41*($B$5+$B$6)/30-IF($B$11&lt;=41,$B$12,0)+L210+M210</f>
        <v>1445.46851069608</v>
      </c>
      <c r="U210" s="14" t="n">
        <f aca="false">$B$4-55*($B$5+$B$6)/30-IF($B$11&lt;=55,$B$12,0)+L210+M210+N210</f>
        <v>3290.73194548208</v>
      </c>
      <c r="V210" s="14" t="n">
        <f aca="false">$B$4-69*($B$5+$B$6)/30-IF($B$11&lt;=69,$B$12,0)+L210+M210+N210+O210</f>
        <v>5218.7356063646</v>
      </c>
      <c r="W210" s="14" t="n">
        <f aca="false">$B$4-83*($B$5+$B$6)/30-IF($B$11&lt;=83,$B$12,0)+L210+M210+N210+O210+P210</f>
        <v>7062.28911005856</v>
      </c>
      <c r="X210" s="14" t="n">
        <f aca="false">$B$4-90*($B$5+$B$6)/30-IF($B$11&lt;=90,$B$12,0)+L210+M210+N210+O210+P210+Q210</f>
        <v>9887.52904360802</v>
      </c>
      <c r="AA210" s="14" t="n">
        <f aca="false">MIN(R210:X210)</f>
        <v>1445.46851069608</v>
      </c>
    </row>
    <row r="211" customFormat="false" ht="15" hidden="false" customHeight="false" outlineLevel="0" collapsed="false">
      <c r="K211" s="2" t="n">
        <v>206</v>
      </c>
      <c r="L211" s="14" t="n">
        <f aca="true">$B$16+NORMINV(RAND(),0,SQRT($B$13*($B$7+$B$8^2))*$B$9*(1-$B$10))</f>
        <v>3965.46773141192</v>
      </c>
      <c r="M211" s="14" t="n">
        <f aca="true">$B$16+NORMINV(RAND(),0,SQRT($B$13*($B$7+$B$8^2))*$B$9*(1-$B$10))</f>
        <v>4175.90414628353</v>
      </c>
      <c r="N211" s="14" t="n">
        <f aca="true">$B$16+NORMINV(RAND(),0,SQRT($B$13*($B$7+$B$8^2))*$B$9*(1-$B$10))</f>
        <v>4417.47840744484</v>
      </c>
      <c r="O211" s="14" t="n">
        <f aca="true">$B$16+NORMINV(RAND(),0,SQRT($B$13*($B$7+$B$8^2))*$B$9*(1-$B$10))</f>
        <v>3572.56123094738</v>
      </c>
      <c r="P211" s="14" t="n">
        <f aca="true">$B$16+NORMINV(RAND(),0,SQRT($B$13*($B$7+$B$8^2))*$B$9*(1-$B$10))</f>
        <v>4209.92417620067</v>
      </c>
      <c r="Q211" s="14" t="n">
        <f aca="true">$B$16+NORMINV(RAND(),0,SQRT($B$13*($B$7+$B$8^2))*$B$9*(1-$B$10))</f>
        <v>3879.62025630861</v>
      </c>
      <c r="R211" s="14" t="n">
        <f aca="false">$B$4-13*($B$5+$B$6)/30-IF($B$11&lt;=13,$B$12,0)+0</f>
        <v>8876.66666666667</v>
      </c>
      <c r="S211" s="14" t="n">
        <f aca="false">$B$4-27*($B$5+$B$6)/30-IF($B$11&lt;=27,$B$12,0)+L211</f>
        <v>10555.4677314119</v>
      </c>
      <c r="T211" s="14" t="n">
        <f aca="false">$B$4-41*($B$5+$B$6)/30-IF($B$11&lt;=41,$B$12,0)+L211+M211</f>
        <v>1259.90521102878</v>
      </c>
      <c r="U211" s="14" t="n">
        <f aca="false">$B$4-55*($B$5+$B$6)/30-IF($B$11&lt;=55,$B$12,0)+L211+M211+N211</f>
        <v>3390.71695180696</v>
      </c>
      <c r="V211" s="14" t="n">
        <f aca="false">$B$4-69*($B$5+$B$6)/30-IF($B$11&lt;=69,$B$12,0)+L211+M211+N211+O211</f>
        <v>4676.61151608767</v>
      </c>
      <c r="W211" s="14" t="n">
        <f aca="false">$B$4-83*($B$5+$B$6)/30-IF($B$11&lt;=83,$B$12,0)+L211+M211+N211+O211+P211</f>
        <v>6599.86902562168</v>
      </c>
      <c r="X211" s="14" t="n">
        <f aca="false">$B$4-90*($B$5+$B$6)/30-IF($B$11&lt;=90,$B$12,0)+L211+M211+N211+O211+P211+Q211</f>
        <v>9336.15594859695</v>
      </c>
      <c r="AA211" s="14" t="n">
        <f aca="false">MIN(R211:X211)</f>
        <v>1259.90521102878</v>
      </c>
    </row>
    <row r="212" customFormat="false" ht="15" hidden="false" customHeight="false" outlineLevel="0" collapsed="false">
      <c r="K212" s="2" t="n">
        <v>207</v>
      </c>
      <c r="L212" s="14" t="n">
        <f aca="true">$B$16+NORMINV(RAND(),0,SQRT($B$13*($B$7+$B$8^2))*$B$9*(1-$B$10))</f>
        <v>4188.5610815975</v>
      </c>
      <c r="M212" s="14" t="n">
        <f aca="true">$B$16+NORMINV(RAND(),0,SQRT($B$13*($B$7+$B$8^2))*$B$9*(1-$B$10))</f>
        <v>4254.35778257603</v>
      </c>
      <c r="N212" s="14" t="n">
        <f aca="true">$B$16+NORMINV(RAND(),0,SQRT($B$13*($B$7+$B$8^2))*$B$9*(1-$B$10))</f>
        <v>4275.14552397305</v>
      </c>
      <c r="O212" s="14" t="n">
        <f aca="true">$B$16+NORMINV(RAND(),0,SQRT($B$13*($B$7+$B$8^2))*$B$9*(1-$B$10))</f>
        <v>3797.46222563909</v>
      </c>
      <c r="P212" s="14" t="n">
        <f aca="true">$B$16+NORMINV(RAND(),0,SQRT($B$13*($B$7+$B$8^2))*$B$9*(1-$B$10))</f>
        <v>4112.06736214955</v>
      </c>
      <c r="Q212" s="14" t="n">
        <f aca="true">$B$16+NORMINV(RAND(),0,SQRT($B$13*($B$7+$B$8^2))*$B$9*(1-$B$10))</f>
        <v>4243.73634103369</v>
      </c>
      <c r="R212" s="14" t="n">
        <f aca="false">$B$4-13*($B$5+$B$6)/30-IF($B$11&lt;=13,$B$12,0)+0</f>
        <v>8876.66666666667</v>
      </c>
      <c r="S212" s="14" t="n">
        <f aca="false">$B$4-27*($B$5+$B$6)/30-IF($B$11&lt;=27,$B$12,0)+L212</f>
        <v>10778.5610815975</v>
      </c>
      <c r="T212" s="14" t="n">
        <f aca="false">$B$4-41*($B$5+$B$6)/30-IF($B$11&lt;=41,$B$12,0)+L212+M212</f>
        <v>1561.45219750686</v>
      </c>
      <c r="U212" s="14" t="n">
        <f aca="false">$B$4-55*($B$5+$B$6)/30-IF($B$11&lt;=55,$B$12,0)+L212+M212+N212</f>
        <v>3549.93105481324</v>
      </c>
      <c r="V212" s="14" t="n">
        <f aca="false">$B$4-69*($B$5+$B$6)/30-IF($B$11&lt;=69,$B$12,0)+L212+M212+N212+O212</f>
        <v>5060.72661378566</v>
      </c>
      <c r="W212" s="14" t="n">
        <f aca="false">$B$4-83*($B$5+$B$6)/30-IF($B$11&lt;=83,$B$12,0)+L212+M212+N212+O212+P212</f>
        <v>6886.12730926854</v>
      </c>
      <c r="X212" s="14" t="n">
        <f aca="false">$B$4-90*($B$5+$B$6)/30-IF($B$11&lt;=90,$B$12,0)+L212+M212+N212+O212+P212+Q212</f>
        <v>9986.53031696889</v>
      </c>
      <c r="AA212" s="14" t="n">
        <f aca="false">MIN(R212:X212)</f>
        <v>1561.45219750686</v>
      </c>
    </row>
    <row r="213" customFormat="false" ht="15" hidden="false" customHeight="false" outlineLevel="0" collapsed="false">
      <c r="K213" s="2" t="n">
        <v>208</v>
      </c>
      <c r="L213" s="14" t="n">
        <f aca="true">$B$16+NORMINV(RAND(),0,SQRT($B$13*($B$7+$B$8^2))*$B$9*(1-$B$10))</f>
        <v>4390.49511256233</v>
      </c>
      <c r="M213" s="14" t="n">
        <f aca="true">$B$16+NORMINV(RAND(),0,SQRT($B$13*($B$7+$B$8^2))*$B$9*(1-$B$10))</f>
        <v>3764.59154519789</v>
      </c>
      <c r="N213" s="14" t="n">
        <f aca="true">$B$16+NORMINV(RAND(),0,SQRT($B$13*($B$7+$B$8^2))*$B$9*(1-$B$10))</f>
        <v>4304.8089753499</v>
      </c>
      <c r="O213" s="14" t="n">
        <f aca="true">$B$16+NORMINV(RAND(),0,SQRT($B$13*($B$7+$B$8^2))*$B$9*(1-$B$10))</f>
        <v>4602.98467429965</v>
      </c>
      <c r="P213" s="14" t="n">
        <f aca="true">$B$16+NORMINV(RAND(),0,SQRT($B$13*($B$7+$B$8^2))*$B$9*(1-$B$10))</f>
        <v>4418.76538609756</v>
      </c>
      <c r="Q213" s="14" t="n">
        <f aca="true">$B$16+NORMINV(RAND(),0,SQRT($B$13*($B$7+$B$8^2))*$B$9*(1-$B$10))</f>
        <v>4461.43390952338</v>
      </c>
      <c r="R213" s="14" t="n">
        <f aca="false">$B$4-13*($B$5+$B$6)/30-IF($B$11&lt;=13,$B$12,0)+0</f>
        <v>8876.66666666667</v>
      </c>
      <c r="S213" s="14" t="n">
        <f aca="false">$B$4-27*($B$5+$B$6)/30-IF($B$11&lt;=27,$B$12,0)+L213</f>
        <v>10980.4951125623</v>
      </c>
      <c r="T213" s="14" t="n">
        <f aca="false">$B$4-41*($B$5+$B$6)/30-IF($B$11&lt;=41,$B$12,0)+L213+M213</f>
        <v>1273.61999109355</v>
      </c>
      <c r="U213" s="14" t="n">
        <f aca="false">$B$4-55*($B$5+$B$6)/30-IF($B$11&lt;=55,$B$12,0)+L213+M213+N213</f>
        <v>3291.76229977678</v>
      </c>
      <c r="V213" s="14" t="n">
        <f aca="false">$B$4-69*($B$5+$B$6)/30-IF($B$11&lt;=69,$B$12,0)+L213+M213+N213+O213</f>
        <v>5608.08030740977</v>
      </c>
      <c r="W213" s="14" t="n">
        <f aca="false">$B$4-83*($B$5+$B$6)/30-IF($B$11&lt;=83,$B$12,0)+L213+M213+N213+O213+P213</f>
        <v>7740.17902684066</v>
      </c>
      <c r="X213" s="14" t="n">
        <f aca="false">$B$4-90*($B$5+$B$6)/30-IF($B$11&lt;=90,$B$12,0)+L213+M213+N213+O213+P213+Q213</f>
        <v>11058.2796030307</v>
      </c>
      <c r="AA213" s="14" t="n">
        <f aca="false">MIN(R213:X213)</f>
        <v>1273.61999109355</v>
      </c>
    </row>
    <row r="214" customFormat="false" ht="15" hidden="false" customHeight="false" outlineLevel="0" collapsed="false">
      <c r="K214" s="2" t="n">
        <v>209</v>
      </c>
      <c r="L214" s="14" t="n">
        <f aca="true">$B$16+NORMINV(RAND(),0,SQRT($B$13*($B$7+$B$8^2))*$B$9*(1-$B$10))</f>
        <v>3973.64899801267</v>
      </c>
      <c r="M214" s="14" t="n">
        <f aca="true">$B$16+NORMINV(RAND(),0,SQRT($B$13*($B$7+$B$8^2))*$B$9*(1-$B$10))</f>
        <v>4836.02540849781</v>
      </c>
      <c r="N214" s="14" t="n">
        <f aca="true">$B$16+NORMINV(RAND(),0,SQRT($B$13*($B$7+$B$8^2))*$B$9*(1-$B$10))</f>
        <v>3731.04305108176</v>
      </c>
      <c r="O214" s="14" t="n">
        <f aca="true">$B$16+NORMINV(RAND(),0,SQRT($B$13*($B$7+$B$8^2))*$B$9*(1-$B$10))</f>
        <v>4393.5518736255</v>
      </c>
      <c r="P214" s="14" t="n">
        <f aca="true">$B$16+NORMINV(RAND(),0,SQRT($B$13*($B$7+$B$8^2))*$B$9*(1-$B$10))</f>
        <v>3033.51992685219</v>
      </c>
      <c r="Q214" s="14" t="n">
        <f aca="true">$B$16+NORMINV(RAND(),0,SQRT($B$13*($B$7+$B$8^2))*$B$9*(1-$B$10))</f>
        <v>3949.50345213084</v>
      </c>
      <c r="R214" s="14" t="n">
        <f aca="false">$B$4-13*($B$5+$B$6)/30-IF($B$11&lt;=13,$B$12,0)+0</f>
        <v>8876.66666666667</v>
      </c>
      <c r="S214" s="14" t="n">
        <f aca="false">$B$4-27*($B$5+$B$6)/30-IF($B$11&lt;=27,$B$12,0)+L214</f>
        <v>10563.6489980127</v>
      </c>
      <c r="T214" s="14" t="n">
        <f aca="false">$B$4-41*($B$5+$B$6)/30-IF($B$11&lt;=41,$B$12,0)+L214+M214</f>
        <v>1928.20773984381</v>
      </c>
      <c r="U214" s="14" t="n">
        <f aca="false">$B$4-55*($B$5+$B$6)/30-IF($B$11&lt;=55,$B$12,0)+L214+M214+N214</f>
        <v>3372.5841242589</v>
      </c>
      <c r="V214" s="14" t="n">
        <f aca="false">$B$4-69*($B$5+$B$6)/30-IF($B$11&lt;=69,$B$12,0)+L214+M214+N214+O214</f>
        <v>5479.46933121773</v>
      </c>
      <c r="W214" s="14" t="n">
        <f aca="false">$B$4-83*($B$5+$B$6)/30-IF($B$11&lt;=83,$B$12,0)+L214+M214+N214+O214+P214</f>
        <v>6226.32259140325</v>
      </c>
      <c r="X214" s="14" t="n">
        <f aca="false">$B$4-90*($B$5+$B$6)/30-IF($B$11&lt;=90,$B$12,0)+L214+M214+N214+O214+P214+Q214</f>
        <v>9032.49271020075</v>
      </c>
      <c r="AA214" s="14" t="n">
        <f aca="false">MIN(R214:X214)</f>
        <v>1928.20773984381</v>
      </c>
    </row>
    <row r="215" customFormat="false" ht="15" hidden="false" customHeight="false" outlineLevel="0" collapsed="false">
      <c r="K215" s="2" t="n">
        <v>210</v>
      </c>
      <c r="L215" s="14" t="n">
        <f aca="true">$B$16+NORMINV(RAND(),0,SQRT($B$13*($B$7+$B$8^2))*$B$9*(1-$B$10))</f>
        <v>3639.1892709682</v>
      </c>
      <c r="M215" s="14" t="n">
        <f aca="true">$B$16+NORMINV(RAND(),0,SQRT($B$13*($B$7+$B$8^2))*$B$9*(1-$B$10))</f>
        <v>3962.24132373142</v>
      </c>
      <c r="N215" s="14" t="n">
        <f aca="true">$B$16+NORMINV(RAND(),0,SQRT($B$13*($B$7+$B$8^2))*$B$9*(1-$B$10))</f>
        <v>3799.72023944437</v>
      </c>
      <c r="O215" s="14" t="n">
        <f aca="true">$B$16+NORMINV(RAND(),0,SQRT($B$13*($B$7+$B$8^2))*$B$9*(1-$B$10))</f>
        <v>4397.9975260577</v>
      </c>
      <c r="P215" s="14" t="n">
        <f aca="true">$B$16+NORMINV(RAND(),0,SQRT($B$13*($B$7+$B$8^2))*$B$9*(1-$B$10))</f>
        <v>4417.28078474604</v>
      </c>
      <c r="Q215" s="14" t="n">
        <f aca="true">$B$16+NORMINV(RAND(),0,SQRT($B$13*($B$7+$B$8^2))*$B$9*(1-$B$10))</f>
        <v>4125.2313079561</v>
      </c>
      <c r="R215" s="14" t="n">
        <f aca="false">$B$4-13*($B$5+$B$6)/30-IF($B$11&lt;=13,$B$12,0)+0</f>
        <v>8876.66666666667</v>
      </c>
      <c r="S215" s="14" t="n">
        <f aca="false">$B$4-27*($B$5+$B$6)/30-IF($B$11&lt;=27,$B$12,0)+L215</f>
        <v>10229.1892709682</v>
      </c>
      <c r="T215" s="14" t="n">
        <f aca="false">$B$4-41*($B$5+$B$6)/30-IF($B$11&lt;=41,$B$12,0)+L215+M215</f>
        <v>719.963928032949</v>
      </c>
      <c r="U215" s="14" t="n">
        <f aca="false">$B$4-55*($B$5+$B$6)/30-IF($B$11&lt;=55,$B$12,0)+L215+M215+N215</f>
        <v>2233.01750081065</v>
      </c>
      <c r="V215" s="14" t="n">
        <f aca="false">$B$4-69*($B$5+$B$6)/30-IF($B$11&lt;=69,$B$12,0)+L215+M215+N215+O215</f>
        <v>4344.34836020168</v>
      </c>
      <c r="W215" s="14" t="n">
        <f aca="false">$B$4-83*($B$5+$B$6)/30-IF($B$11&lt;=83,$B$12,0)+L215+M215+N215+O215+P215</f>
        <v>6474.96247828105</v>
      </c>
      <c r="X215" s="14" t="n">
        <f aca="false">$B$4-90*($B$5+$B$6)/30-IF($B$11&lt;=90,$B$12,0)+L215+M215+N215+O215+P215+Q215</f>
        <v>9456.86045290381</v>
      </c>
      <c r="AA215" s="14" t="n">
        <f aca="false">MIN(R215:X215)</f>
        <v>719.963928032949</v>
      </c>
    </row>
    <row r="216" customFormat="false" ht="15" hidden="false" customHeight="false" outlineLevel="0" collapsed="false">
      <c r="K216" s="2" t="n">
        <v>211</v>
      </c>
      <c r="L216" s="14" t="n">
        <f aca="true">$B$16+NORMINV(RAND(),0,SQRT($B$13*($B$7+$B$8^2))*$B$9*(1-$B$10))</f>
        <v>3974.28506369522</v>
      </c>
      <c r="M216" s="14" t="n">
        <f aca="true">$B$16+NORMINV(RAND(),0,SQRT($B$13*($B$7+$B$8^2))*$B$9*(1-$B$10))</f>
        <v>3898.36456590677</v>
      </c>
      <c r="N216" s="14" t="n">
        <f aca="true">$B$16+NORMINV(RAND(),0,SQRT($B$13*($B$7+$B$8^2))*$B$9*(1-$B$10))</f>
        <v>4052.86258532438</v>
      </c>
      <c r="O216" s="14" t="n">
        <f aca="true">$B$16+NORMINV(RAND(),0,SQRT($B$13*($B$7+$B$8^2))*$B$9*(1-$B$10))</f>
        <v>4396.1533217679</v>
      </c>
      <c r="P216" s="14" t="n">
        <f aca="true">$B$16+NORMINV(RAND(),0,SQRT($B$13*($B$7+$B$8^2))*$B$9*(1-$B$10))</f>
        <v>4098.11429420195</v>
      </c>
      <c r="Q216" s="14" t="n">
        <f aca="true">$B$16+NORMINV(RAND(),0,SQRT($B$13*($B$7+$B$8^2))*$B$9*(1-$B$10))</f>
        <v>4230.90242418592</v>
      </c>
      <c r="R216" s="14" t="n">
        <f aca="false">$B$4-13*($B$5+$B$6)/30-IF($B$11&lt;=13,$B$12,0)+0</f>
        <v>8876.66666666667</v>
      </c>
      <c r="S216" s="14" t="n">
        <f aca="false">$B$4-27*($B$5+$B$6)/30-IF($B$11&lt;=27,$B$12,0)+L216</f>
        <v>10564.2850636952</v>
      </c>
      <c r="T216" s="14" t="n">
        <f aca="false">$B$4-41*($B$5+$B$6)/30-IF($B$11&lt;=41,$B$12,0)+L216+M216</f>
        <v>991.182962935316</v>
      </c>
      <c r="U216" s="14" t="n">
        <f aca="false">$B$4-55*($B$5+$B$6)/30-IF($B$11&lt;=55,$B$12,0)+L216+M216+N216</f>
        <v>2757.37888159303</v>
      </c>
      <c r="V216" s="14" t="n">
        <f aca="false">$B$4-69*($B$5+$B$6)/30-IF($B$11&lt;=69,$B$12,0)+L216+M216+N216+O216</f>
        <v>4866.86553669426</v>
      </c>
      <c r="W216" s="14" t="n">
        <f aca="false">$B$4-83*($B$5+$B$6)/30-IF($B$11&lt;=83,$B$12,0)+L216+M216+N216+O216+P216</f>
        <v>6678.31316422954</v>
      </c>
      <c r="X216" s="14" t="n">
        <f aca="false">$B$4-90*($B$5+$B$6)/30-IF($B$11&lt;=90,$B$12,0)+L216+M216+N216+O216+P216+Q216</f>
        <v>9765.88225508212</v>
      </c>
      <c r="AA216" s="14" t="n">
        <f aca="false">MIN(R216:X216)</f>
        <v>991.182962935316</v>
      </c>
    </row>
    <row r="217" customFormat="false" ht="15" hidden="false" customHeight="false" outlineLevel="0" collapsed="false">
      <c r="K217" s="2" t="n">
        <v>212</v>
      </c>
      <c r="L217" s="14" t="n">
        <f aca="true">$B$16+NORMINV(RAND(),0,SQRT($B$13*($B$7+$B$8^2))*$B$9*(1-$B$10))</f>
        <v>3880.81005260983</v>
      </c>
      <c r="M217" s="14" t="n">
        <f aca="true">$B$16+NORMINV(RAND(),0,SQRT($B$13*($B$7+$B$8^2))*$B$9*(1-$B$10))</f>
        <v>4488.37475145642</v>
      </c>
      <c r="N217" s="14" t="n">
        <f aca="true">$B$16+NORMINV(RAND(),0,SQRT($B$13*($B$7+$B$8^2))*$B$9*(1-$B$10))</f>
        <v>4244.21912490929</v>
      </c>
      <c r="O217" s="14" t="n">
        <f aca="true">$B$16+NORMINV(RAND(),0,SQRT($B$13*($B$7+$B$8^2))*$B$9*(1-$B$10))</f>
        <v>3740.12341243849</v>
      </c>
      <c r="P217" s="14" t="n">
        <f aca="true">$B$16+NORMINV(RAND(),0,SQRT($B$13*($B$7+$B$8^2))*$B$9*(1-$B$10))</f>
        <v>4021.09164413024</v>
      </c>
      <c r="Q217" s="14" t="n">
        <f aca="true">$B$16+NORMINV(RAND(),0,SQRT($B$13*($B$7+$B$8^2))*$B$9*(1-$B$10))</f>
        <v>3831.8669230802</v>
      </c>
      <c r="R217" s="14" t="n">
        <f aca="false">$B$4-13*($B$5+$B$6)/30-IF($B$11&lt;=13,$B$12,0)+0</f>
        <v>8876.66666666667</v>
      </c>
      <c r="S217" s="14" t="n">
        <f aca="false">$B$4-27*($B$5+$B$6)/30-IF($B$11&lt;=27,$B$12,0)+L217</f>
        <v>10470.8100526098</v>
      </c>
      <c r="T217" s="14" t="n">
        <f aca="false">$B$4-41*($B$5+$B$6)/30-IF($B$11&lt;=41,$B$12,0)+L217+M217</f>
        <v>1487.71813739958</v>
      </c>
      <c r="U217" s="14" t="n">
        <f aca="false">$B$4-55*($B$5+$B$6)/30-IF($B$11&lt;=55,$B$12,0)+L217+M217+N217</f>
        <v>3445.2705956422</v>
      </c>
      <c r="V217" s="14" t="n">
        <f aca="false">$B$4-69*($B$5+$B$6)/30-IF($B$11&lt;=69,$B$12,0)+L217+M217+N217+O217</f>
        <v>4898.72734141403</v>
      </c>
      <c r="W217" s="14" t="n">
        <f aca="false">$B$4-83*($B$5+$B$6)/30-IF($B$11&lt;=83,$B$12,0)+L217+M217+N217+O217+P217</f>
        <v>6633.1523188776</v>
      </c>
      <c r="X217" s="14" t="n">
        <f aca="false">$B$4-90*($B$5+$B$6)/30-IF($B$11&lt;=90,$B$12,0)+L217+M217+N217+O217+P217+Q217</f>
        <v>9321.68590862447</v>
      </c>
      <c r="AA217" s="14" t="n">
        <f aca="false">MIN(R217:X217)</f>
        <v>1487.71813739958</v>
      </c>
    </row>
    <row r="218" customFormat="false" ht="15" hidden="false" customHeight="false" outlineLevel="0" collapsed="false">
      <c r="K218" s="2" t="n">
        <v>213</v>
      </c>
      <c r="L218" s="14" t="n">
        <f aca="true">$B$16+NORMINV(RAND(),0,SQRT($B$13*($B$7+$B$8^2))*$B$9*(1-$B$10))</f>
        <v>4632.33684070621</v>
      </c>
      <c r="M218" s="14" t="n">
        <f aca="true">$B$16+NORMINV(RAND(),0,SQRT($B$13*($B$7+$B$8^2))*$B$9*(1-$B$10))</f>
        <v>3859.32657573695</v>
      </c>
      <c r="N218" s="14" t="n">
        <f aca="true">$B$16+NORMINV(RAND(),0,SQRT($B$13*($B$7+$B$8^2))*$B$9*(1-$B$10))</f>
        <v>3874.30296431071</v>
      </c>
      <c r="O218" s="14" t="n">
        <f aca="true">$B$16+NORMINV(RAND(),0,SQRT($B$13*($B$7+$B$8^2))*$B$9*(1-$B$10))</f>
        <v>3935.72376041434</v>
      </c>
      <c r="P218" s="14" t="n">
        <f aca="true">$B$16+NORMINV(RAND(),0,SQRT($B$13*($B$7+$B$8^2))*$B$9*(1-$B$10))</f>
        <v>4373.11722799885</v>
      </c>
      <c r="Q218" s="14" t="n">
        <f aca="true">$B$16+NORMINV(RAND(),0,SQRT($B$13*($B$7+$B$8^2))*$B$9*(1-$B$10))</f>
        <v>4503.39835840028</v>
      </c>
      <c r="R218" s="14" t="n">
        <f aca="false">$B$4-13*($B$5+$B$6)/30-IF($B$11&lt;=13,$B$12,0)+0</f>
        <v>8876.66666666667</v>
      </c>
      <c r="S218" s="14" t="n">
        <f aca="false">$B$4-27*($B$5+$B$6)/30-IF($B$11&lt;=27,$B$12,0)+L218</f>
        <v>11222.3368407062</v>
      </c>
      <c r="T218" s="14" t="n">
        <f aca="false">$B$4-41*($B$5+$B$6)/30-IF($B$11&lt;=41,$B$12,0)+L218+M218</f>
        <v>1610.19674977649</v>
      </c>
      <c r="U218" s="14" t="n">
        <f aca="false">$B$4-55*($B$5+$B$6)/30-IF($B$11&lt;=55,$B$12,0)+L218+M218+N218</f>
        <v>3197.83304742053</v>
      </c>
      <c r="V218" s="14" t="n">
        <f aca="false">$B$4-69*($B$5+$B$6)/30-IF($B$11&lt;=69,$B$12,0)+L218+M218+N218+O218</f>
        <v>4846.8901411682</v>
      </c>
      <c r="W218" s="14" t="n">
        <f aca="false">$B$4-83*($B$5+$B$6)/30-IF($B$11&lt;=83,$B$12,0)+L218+M218+N218+O218+P218</f>
        <v>6933.34070250039</v>
      </c>
      <c r="X218" s="14" t="n">
        <f aca="false">$B$4-90*($B$5+$B$6)/30-IF($B$11&lt;=90,$B$12,0)+L218+M218+N218+O218+P218+Q218</f>
        <v>10293.4057275673</v>
      </c>
      <c r="AA218" s="14" t="n">
        <f aca="false">MIN(R218:X218)</f>
        <v>1610.19674977649</v>
      </c>
    </row>
    <row r="219" customFormat="false" ht="15" hidden="false" customHeight="false" outlineLevel="0" collapsed="false">
      <c r="K219" s="2" t="n">
        <v>214</v>
      </c>
      <c r="L219" s="14" t="n">
        <f aca="true">$B$16+NORMINV(RAND(),0,SQRT($B$13*($B$7+$B$8^2))*$B$9*(1-$B$10))</f>
        <v>4637.4685835744</v>
      </c>
      <c r="M219" s="14" t="n">
        <f aca="true">$B$16+NORMINV(RAND(),0,SQRT($B$13*($B$7+$B$8^2))*$B$9*(1-$B$10))</f>
        <v>3828.94307640659</v>
      </c>
      <c r="N219" s="14" t="n">
        <f aca="true">$B$16+NORMINV(RAND(),0,SQRT($B$13*($B$7+$B$8^2))*$B$9*(1-$B$10))</f>
        <v>4292.55639247572</v>
      </c>
      <c r="O219" s="14" t="n">
        <f aca="true">$B$16+NORMINV(RAND(),0,SQRT($B$13*($B$7+$B$8^2))*$B$9*(1-$B$10))</f>
        <v>4247.81984300127</v>
      </c>
      <c r="P219" s="14" t="n">
        <f aca="true">$B$16+NORMINV(RAND(),0,SQRT($B$13*($B$7+$B$8^2))*$B$9*(1-$B$10))</f>
        <v>3452.79323509654</v>
      </c>
      <c r="Q219" s="14" t="n">
        <f aca="true">$B$16+NORMINV(RAND(),0,SQRT($B$13*($B$7+$B$8^2))*$B$9*(1-$B$10))</f>
        <v>4430.47337463649</v>
      </c>
      <c r="R219" s="14" t="n">
        <f aca="false">$B$4-13*($B$5+$B$6)/30-IF($B$11&lt;=13,$B$12,0)+0</f>
        <v>8876.66666666667</v>
      </c>
      <c r="S219" s="14" t="n">
        <f aca="false">$B$4-27*($B$5+$B$6)/30-IF($B$11&lt;=27,$B$12,0)+L219</f>
        <v>11227.4685835744</v>
      </c>
      <c r="T219" s="14" t="n">
        <f aca="false">$B$4-41*($B$5+$B$6)/30-IF($B$11&lt;=41,$B$12,0)+L219+M219</f>
        <v>1584.94499331432</v>
      </c>
      <c r="U219" s="14" t="n">
        <f aca="false">$B$4-55*($B$5+$B$6)/30-IF($B$11&lt;=55,$B$12,0)+L219+M219+N219</f>
        <v>3590.83471912337</v>
      </c>
      <c r="V219" s="14" t="n">
        <f aca="false">$B$4-69*($B$5+$B$6)/30-IF($B$11&lt;=69,$B$12,0)+L219+M219+N219+O219</f>
        <v>5551.98789545797</v>
      </c>
      <c r="W219" s="14" t="n">
        <f aca="false">$B$4-83*($B$5+$B$6)/30-IF($B$11&lt;=83,$B$12,0)+L219+M219+N219+O219+P219</f>
        <v>6718.11446388785</v>
      </c>
      <c r="X219" s="14" t="n">
        <f aca="false">$B$4-90*($B$5+$B$6)/30-IF($B$11&lt;=90,$B$12,0)+L219+M219+N219+O219+P219+Q219</f>
        <v>10005.254505191</v>
      </c>
      <c r="AA219" s="14" t="n">
        <f aca="false">MIN(R219:X219)</f>
        <v>1584.94499331432</v>
      </c>
    </row>
    <row r="220" customFormat="false" ht="15" hidden="false" customHeight="false" outlineLevel="0" collapsed="false">
      <c r="K220" s="2" t="n">
        <v>215</v>
      </c>
      <c r="L220" s="14" t="n">
        <f aca="true">$B$16+NORMINV(RAND(),0,SQRT($B$13*($B$7+$B$8^2))*$B$9*(1-$B$10))</f>
        <v>4040.83614785049</v>
      </c>
      <c r="M220" s="14" t="n">
        <f aca="true">$B$16+NORMINV(RAND(),0,SQRT($B$13*($B$7+$B$8^2))*$B$9*(1-$B$10))</f>
        <v>4644.51823168936</v>
      </c>
      <c r="N220" s="14" t="n">
        <f aca="true">$B$16+NORMINV(RAND(),0,SQRT($B$13*($B$7+$B$8^2))*$B$9*(1-$B$10))</f>
        <v>4267.30542235174</v>
      </c>
      <c r="O220" s="14" t="n">
        <f aca="true">$B$16+NORMINV(RAND(),0,SQRT($B$13*($B$7+$B$8^2))*$B$9*(1-$B$10))</f>
        <v>4042.28396990283</v>
      </c>
      <c r="P220" s="14" t="n">
        <f aca="true">$B$16+NORMINV(RAND(),0,SQRT($B$13*($B$7+$B$8^2))*$B$9*(1-$B$10))</f>
        <v>3313.82439415191</v>
      </c>
      <c r="Q220" s="14" t="n">
        <f aca="true">$B$16+NORMINV(RAND(),0,SQRT($B$13*($B$7+$B$8^2))*$B$9*(1-$B$10))</f>
        <v>3958.80041610786</v>
      </c>
      <c r="R220" s="14" t="n">
        <f aca="false">$B$4-13*($B$5+$B$6)/30-IF($B$11&lt;=13,$B$12,0)+0</f>
        <v>8876.66666666667</v>
      </c>
      <c r="S220" s="14" t="n">
        <f aca="false">$B$4-27*($B$5+$B$6)/30-IF($B$11&lt;=27,$B$12,0)+L220</f>
        <v>10630.8361478505</v>
      </c>
      <c r="T220" s="14" t="n">
        <f aca="false">$B$4-41*($B$5+$B$6)/30-IF($B$11&lt;=41,$B$12,0)+L220+M220</f>
        <v>1803.88771287319</v>
      </c>
      <c r="U220" s="14" t="n">
        <f aca="false">$B$4-55*($B$5+$B$6)/30-IF($B$11&lt;=55,$B$12,0)+L220+M220+N220</f>
        <v>3784.52646855825</v>
      </c>
      <c r="V220" s="14" t="n">
        <f aca="false">$B$4-69*($B$5+$B$6)/30-IF($B$11&lt;=69,$B$12,0)+L220+M220+N220+O220</f>
        <v>5540.14377179442</v>
      </c>
      <c r="W220" s="14" t="n">
        <f aca="false">$B$4-83*($B$5+$B$6)/30-IF($B$11&lt;=83,$B$12,0)+L220+M220+N220+O220+P220</f>
        <v>6567.30149927967</v>
      </c>
      <c r="X220" s="14" t="n">
        <f aca="false">$B$4-90*($B$5+$B$6)/30-IF($B$11&lt;=90,$B$12,0)+L220+M220+N220+O220+P220+Q220</f>
        <v>9382.7685820542</v>
      </c>
      <c r="AA220" s="14" t="n">
        <f aca="false">MIN(R220:X220)</f>
        <v>1803.88771287319</v>
      </c>
    </row>
    <row r="221" customFormat="false" ht="15" hidden="false" customHeight="false" outlineLevel="0" collapsed="false">
      <c r="K221" s="2" t="n">
        <v>216</v>
      </c>
      <c r="L221" s="14" t="n">
        <f aca="true">$B$16+NORMINV(RAND(),0,SQRT($B$13*($B$7+$B$8^2))*$B$9*(1-$B$10))</f>
        <v>3890.0239849586</v>
      </c>
      <c r="M221" s="14" t="n">
        <f aca="true">$B$16+NORMINV(RAND(),0,SQRT($B$13*($B$7+$B$8^2))*$B$9*(1-$B$10))</f>
        <v>3766.43214042083</v>
      </c>
      <c r="N221" s="14" t="n">
        <f aca="true">$B$16+NORMINV(RAND(),0,SQRT($B$13*($B$7+$B$8^2))*$B$9*(1-$B$10))</f>
        <v>4590.48010284417</v>
      </c>
      <c r="O221" s="14" t="n">
        <f aca="true">$B$16+NORMINV(RAND(),0,SQRT($B$13*($B$7+$B$8^2))*$B$9*(1-$B$10))</f>
        <v>4252.28747254003</v>
      </c>
      <c r="P221" s="14" t="n">
        <f aca="true">$B$16+NORMINV(RAND(),0,SQRT($B$13*($B$7+$B$8^2))*$B$9*(1-$B$10))</f>
        <v>3898.20716810708</v>
      </c>
      <c r="Q221" s="14" t="n">
        <f aca="true">$B$16+NORMINV(RAND(),0,SQRT($B$13*($B$7+$B$8^2))*$B$9*(1-$B$10))</f>
        <v>3784.17748507156</v>
      </c>
      <c r="R221" s="14" t="n">
        <f aca="false">$B$4-13*($B$5+$B$6)/30-IF($B$11&lt;=13,$B$12,0)+0</f>
        <v>8876.66666666667</v>
      </c>
      <c r="S221" s="14" t="n">
        <f aca="false">$B$4-27*($B$5+$B$6)/30-IF($B$11&lt;=27,$B$12,0)+L221</f>
        <v>10480.0239849586</v>
      </c>
      <c r="T221" s="14" t="n">
        <f aca="false">$B$4-41*($B$5+$B$6)/30-IF($B$11&lt;=41,$B$12,0)+L221+M221</f>
        <v>774.989458712767</v>
      </c>
      <c r="U221" s="14" t="n">
        <f aca="false">$B$4-55*($B$5+$B$6)/30-IF($B$11&lt;=55,$B$12,0)+L221+M221+N221</f>
        <v>3078.80289489027</v>
      </c>
      <c r="V221" s="14" t="n">
        <f aca="false">$B$4-69*($B$5+$B$6)/30-IF($B$11&lt;=69,$B$12,0)+L221+M221+N221+O221</f>
        <v>5044.42370076364</v>
      </c>
      <c r="W221" s="14" t="n">
        <f aca="false">$B$4-83*($B$5+$B$6)/30-IF($B$11&lt;=83,$B$12,0)+L221+M221+N221+O221+P221</f>
        <v>6655.96420220406</v>
      </c>
      <c r="X221" s="14" t="n">
        <f aca="false">$B$4-90*($B$5+$B$6)/30-IF($B$11&lt;=90,$B$12,0)+L221+M221+N221+O221+P221+Q221</f>
        <v>9296.80835394228</v>
      </c>
      <c r="AA221" s="14" t="n">
        <f aca="false">MIN(R221:X221)</f>
        <v>774.989458712767</v>
      </c>
    </row>
    <row r="222" customFormat="false" ht="15" hidden="false" customHeight="false" outlineLevel="0" collapsed="false">
      <c r="K222" s="2" t="n">
        <v>217</v>
      </c>
      <c r="L222" s="14" t="n">
        <f aca="true">$B$16+NORMINV(RAND(),0,SQRT($B$13*($B$7+$B$8^2))*$B$9*(1-$B$10))</f>
        <v>3645.13485424121</v>
      </c>
      <c r="M222" s="14" t="n">
        <f aca="true">$B$16+NORMINV(RAND(),0,SQRT($B$13*($B$7+$B$8^2))*$B$9*(1-$B$10))</f>
        <v>3899.71277310815</v>
      </c>
      <c r="N222" s="14" t="n">
        <f aca="true">$B$16+NORMINV(RAND(),0,SQRT($B$13*($B$7+$B$8^2))*$B$9*(1-$B$10))</f>
        <v>4399.86506962333</v>
      </c>
      <c r="O222" s="14" t="n">
        <f aca="true">$B$16+NORMINV(RAND(),0,SQRT($B$13*($B$7+$B$8^2))*$B$9*(1-$B$10))</f>
        <v>4018.93931352949</v>
      </c>
      <c r="P222" s="14" t="n">
        <f aca="true">$B$16+NORMINV(RAND(),0,SQRT($B$13*($B$7+$B$8^2))*$B$9*(1-$B$10))</f>
        <v>3826.79266353485</v>
      </c>
      <c r="Q222" s="14" t="n">
        <f aca="true">$B$16+NORMINV(RAND(),0,SQRT($B$13*($B$7+$B$8^2))*$B$9*(1-$B$10))</f>
        <v>3697.74783519084</v>
      </c>
      <c r="R222" s="14" t="n">
        <f aca="false">$B$4-13*($B$5+$B$6)/30-IF($B$11&lt;=13,$B$12,0)+0</f>
        <v>8876.66666666667</v>
      </c>
      <c r="S222" s="14" t="n">
        <f aca="false">$B$4-27*($B$5+$B$6)/30-IF($B$11&lt;=27,$B$12,0)+L222</f>
        <v>10235.1348542412</v>
      </c>
      <c r="T222" s="14" t="n">
        <f aca="false">$B$4-41*($B$5+$B$6)/30-IF($B$11&lt;=41,$B$12,0)+L222+M222</f>
        <v>663.380960682693</v>
      </c>
      <c r="U222" s="14" t="n">
        <f aca="false">$B$4-55*($B$5+$B$6)/30-IF($B$11&lt;=55,$B$12,0)+L222+M222+N222</f>
        <v>2776.57936363936</v>
      </c>
      <c r="V222" s="14" t="n">
        <f aca="false">$B$4-69*($B$5+$B$6)/30-IF($B$11&lt;=69,$B$12,0)+L222+M222+N222+O222</f>
        <v>4508.85201050218</v>
      </c>
      <c r="W222" s="14" t="n">
        <f aca="false">$B$4-83*($B$5+$B$6)/30-IF($B$11&lt;=83,$B$12,0)+L222+M222+N222+O222+P222</f>
        <v>6048.97800737037</v>
      </c>
      <c r="X222" s="14" t="n">
        <f aca="false">$B$4-90*($B$5+$B$6)/30-IF($B$11&lt;=90,$B$12,0)+L222+M222+N222+O222+P222+Q222</f>
        <v>8603.39250922788</v>
      </c>
      <c r="AA222" s="14" t="n">
        <f aca="false">MIN(R222:X222)</f>
        <v>663.380960682693</v>
      </c>
    </row>
    <row r="223" customFormat="false" ht="15" hidden="false" customHeight="false" outlineLevel="0" collapsed="false">
      <c r="K223" s="2" t="n">
        <v>218</v>
      </c>
      <c r="L223" s="14" t="n">
        <f aca="true">$B$16+NORMINV(RAND(),0,SQRT($B$13*($B$7+$B$8^2))*$B$9*(1-$B$10))</f>
        <v>4433.02650753165</v>
      </c>
      <c r="M223" s="14" t="n">
        <f aca="true">$B$16+NORMINV(RAND(),0,SQRT($B$13*($B$7+$B$8^2))*$B$9*(1-$B$10))</f>
        <v>3541.11229699795</v>
      </c>
      <c r="N223" s="14" t="n">
        <f aca="true">$B$16+NORMINV(RAND(),0,SQRT($B$13*($B$7+$B$8^2))*$B$9*(1-$B$10))</f>
        <v>3894.45998387107</v>
      </c>
      <c r="O223" s="14" t="n">
        <f aca="true">$B$16+NORMINV(RAND(),0,SQRT($B$13*($B$7+$B$8^2))*$B$9*(1-$B$10))</f>
        <v>4607.79146207437</v>
      </c>
      <c r="P223" s="14" t="n">
        <f aca="true">$B$16+NORMINV(RAND(),0,SQRT($B$13*($B$7+$B$8^2))*$B$9*(1-$B$10))</f>
        <v>3962.36541394922</v>
      </c>
      <c r="Q223" s="14" t="n">
        <f aca="true">$B$16+NORMINV(RAND(),0,SQRT($B$13*($B$7+$B$8^2))*$B$9*(1-$B$10))</f>
        <v>3706.47788899204</v>
      </c>
      <c r="R223" s="14" t="n">
        <f aca="false">$B$4-13*($B$5+$B$6)/30-IF($B$11&lt;=13,$B$12,0)+0</f>
        <v>8876.66666666667</v>
      </c>
      <c r="S223" s="14" t="n">
        <f aca="false">$B$4-27*($B$5+$B$6)/30-IF($B$11&lt;=27,$B$12,0)+L223</f>
        <v>11023.0265075317</v>
      </c>
      <c r="T223" s="14" t="n">
        <f aca="false">$B$4-41*($B$5+$B$6)/30-IF($B$11&lt;=41,$B$12,0)+L223+M223</f>
        <v>1092.67213786293</v>
      </c>
      <c r="U223" s="14" t="n">
        <f aca="false">$B$4-55*($B$5+$B$6)/30-IF($B$11&lt;=55,$B$12,0)+L223+M223+N223</f>
        <v>2700.46545506734</v>
      </c>
      <c r="V223" s="14" t="n">
        <f aca="false">$B$4-69*($B$5+$B$6)/30-IF($B$11&lt;=69,$B$12,0)+L223+M223+N223+O223</f>
        <v>5021.59025047504</v>
      </c>
      <c r="W223" s="14" t="n">
        <f aca="false">$B$4-83*($B$5+$B$6)/30-IF($B$11&lt;=83,$B$12,0)+L223+M223+N223+O223+P223</f>
        <v>6697.2889977576</v>
      </c>
      <c r="X223" s="14" t="n">
        <f aca="false">$B$4-90*($B$5+$B$6)/30-IF($B$11&lt;=90,$B$12,0)+L223+M223+N223+O223+P223+Q223</f>
        <v>9260.4335534163</v>
      </c>
      <c r="AA223" s="14" t="n">
        <f aca="false">MIN(R223:X223)</f>
        <v>1092.67213786293</v>
      </c>
    </row>
    <row r="224" customFormat="false" ht="15" hidden="false" customHeight="false" outlineLevel="0" collapsed="false">
      <c r="K224" s="2" t="n">
        <v>219</v>
      </c>
      <c r="L224" s="14" t="n">
        <f aca="true">$B$16+NORMINV(RAND(),0,SQRT($B$13*($B$7+$B$8^2))*$B$9*(1-$B$10))</f>
        <v>3637.21594028293</v>
      </c>
      <c r="M224" s="14" t="n">
        <f aca="true">$B$16+NORMINV(RAND(),0,SQRT($B$13*($B$7+$B$8^2))*$B$9*(1-$B$10))</f>
        <v>3921.30231262605</v>
      </c>
      <c r="N224" s="14" t="n">
        <f aca="true">$B$16+NORMINV(RAND(),0,SQRT($B$13*($B$7+$B$8^2))*$B$9*(1-$B$10))</f>
        <v>4075.96937513961</v>
      </c>
      <c r="O224" s="14" t="n">
        <f aca="true">$B$16+NORMINV(RAND(),0,SQRT($B$13*($B$7+$B$8^2))*$B$9*(1-$B$10))</f>
        <v>3751.13103562962</v>
      </c>
      <c r="P224" s="14" t="n">
        <f aca="true">$B$16+NORMINV(RAND(),0,SQRT($B$13*($B$7+$B$8^2))*$B$9*(1-$B$10))</f>
        <v>4123.36448222807</v>
      </c>
      <c r="Q224" s="14" t="n">
        <f aca="true">$B$16+NORMINV(RAND(),0,SQRT($B$13*($B$7+$B$8^2))*$B$9*(1-$B$10))</f>
        <v>4640.81489761382</v>
      </c>
      <c r="R224" s="14" t="n">
        <f aca="false">$B$4-13*($B$5+$B$6)/30-IF($B$11&lt;=13,$B$12,0)+0</f>
        <v>8876.66666666667</v>
      </c>
      <c r="S224" s="14" t="n">
        <f aca="false">$B$4-27*($B$5+$B$6)/30-IF($B$11&lt;=27,$B$12,0)+L224</f>
        <v>10227.2159402829</v>
      </c>
      <c r="T224" s="14" t="n">
        <f aca="false">$B$4-41*($B$5+$B$6)/30-IF($B$11&lt;=41,$B$12,0)+L224+M224</f>
        <v>677.051586242303</v>
      </c>
      <c r="U224" s="14" t="n">
        <f aca="false">$B$4-55*($B$5+$B$6)/30-IF($B$11&lt;=55,$B$12,0)+L224+M224+N224</f>
        <v>2466.35429471524</v>
      </c>
      <c r="V224" s="14" t="n">
        <f aca="false">$B$4-69*($B$5+$B$6)/30-IF($B$11&lt;=69,$B$12,0)+L224+M224+N224+O224</f>
        <v>3930.8186636782</v>
      </c>
      <c r="W224" s="14" t="n">
        <f aca="false">$B$4-83*($B$5+$B$6)/30-IF($B$11&lt;=83,$B$12,0)+L224+M224+N224+O224+P224</f>
        <v>5767.5164792396</v>
      </c>
      <c r="X224" s="14" t="n">
        <f aca="false">$B$4-90*($B$5+$B$6)/30-IF($B$11&lt;=90,$B$12,0)+L224+M224+N224+O224+P224+Q224</f>
        <v>9264.99804352009</v>
      </c>
      <c r="AA224" s="14" t="n">
        <f aca="false">MIN(R224:X224)</f>
        <v>677.051586242303</v>
      </c>
    </row>
    <row r="225" customFormat="false" ht="15" hidden="false" customHeight="false" outlineLevel="0" collapsed="false">
      <c r="K225" s="2" t="n">
        <v>220</v>
      </c>
      <c r="L225" s="14" t="n">
        <f aca="true">$B$16+NORMINV(RAND(),0,SQRT($B$13*($B$7+$B$8^2))*$B$9*(1-$B$10))</f>
        <v>3865.91163646837</v>
      </c>
      <c r="M225" s="14" t="n">
        <f aca="true">$B$16+NORMINV(RAND(),0,SQRT($B$13*($B$7+$B$8^2))*$B$9*(1-$B$10))</f>
        <v>4381.8075427176</v>
      </c>
      <c r="N225" s="14" t="n">
        <f aca="true">$B$16+NORMINV(RAND(),0,SQRT($B$13*($B$7+$B$8^2))*$B$9*(1-$B$10))</f>
        <v>3729.13872278489</v>
      </c>
      <c r="O225" s="14" t="n">
        <f aca="true">$B$16+NORMINV(RAND(),0,SQRT($B$13*($B$7+$B$8^2))*$B$9*(1-$B$10))</f>
        <v>4384.92029197518</v>
      </c>
      <c r="P225" s="14" t="n">
        <f aca="true">$B$16+NORMINV(RAND(),0,SQRT($B$13*($B$7+$B$8^2))*$B$9*(1-$B$10))</f>
        <v>3618.66322518052</v>
      </c>
      <c r="Q225" s="14" t="n">
        <f aca="true">$B$16+NORMINV(RAND(),0,SQRT($B$13*($B$7+$B$8^2))*$B$9*(1-$B$10))</f>
        <v>4029.99910504127</v>
      </c>
      <c r="R225" s="14" t="n">
        <f aca="false">$B$4-13*($B$5+$B$6)/30-IF($B$11&lt;=13,$B$12,0)+0</f>
        <v>8876.66666666667</v>
      </c>
      <c r="S225" s="14" t="n">
        <f aca="false">$B$4-27*($B$5+$B$6)/30-IF($B$11&lt;=27,$B$12,0)+L225</f>
        <v>10455.9116364684</v>
      </c>
      <c r="T225" s="14" t="n">
        <f aca="false">$B$4-41*($B$5+$B$6)/30-IF($B$11&lt;=41,$B$12,0)+L225+M225</f>
        <v>1366.25251251931</v>
      </c>
      <c r="U225" s="14" t="n">
        <f aca="false">$B$4-55*($B$5+$B$6)/30-IF($B$11&lt;=55,$B$12,0)+L225+M225+N225</f>
        <v>2808.72456863752</v>
      </c>
      <c r="V225" s="14" t="n">
        <f aca="false">$B$4-69*($B$5+$B$6)/30-IF($B$11&lt;=69,$B$12,0)+L225+M225+N225+O225</f>
        <v>4906.97819394604</v>
      </c>
      <c r="W225" s="14" t="n">
        <f aca="false">$B$4-83*($B$5+$B$6)/30-IF($B$11&lt;=83,$B$12,0)+L225+M225+N225+O225+P225</f>
        <v>6238.97475245989</v>
      </c>
      <c r="X225" s="14" t="n">
        <f aca="false">$B$4-90*($B$5+$B$6)/30-IF($B$11&lt;=90,$B$12,0)+L225+M225+N225+O225+P225+Q225</f>
        <v>9125.64052416783</v>
      </c>
      <c r="AA225" s="14" t="n">
        <f aca="false">MIN(R225:X225)</f>
        <v>1366.25251251931</v>
      </c>
    </row>
    <row r="226" customFormat="false" ht="15" hidden="false" customHeight="false" outlineLevel="0" collapsed="false">
      <c r="K226" s="2" t="n">
        <v>221</v>
      </c>
      <c r="L226" s="14" t="n">
        <f aca="true">$B$16+NORMINV(RAND(),0,SQRT($B$13*($B$7+$B$8^2))*$B$9*(1-$B$10))</f>
        <v>3701.73277232813</v>
      </c>
      <c r="M226" s="14" t="n">
        <f aca="true">$B$16+NORMINV(RAND(),0,SQRT($B$13*($B$7+$B$8^2))*$B$9*(1-$B$10))</f>
        <v>4283.88842564142</v>
      </c>
      <c r="N226" s="14" t="n">
        <f aca="true">$B$16+NORMINV(RAND(),0,SQRT($B$13*($B$7+$B$8^2))*$B$9*(1-$B$10))</f>
        <v>3405.3995464561</v>
      </c>
      <c r="O226" s="14" t="n">
        <f aca="true">$B$16+NORMINV(RAND(),0,SQRT($B$13*($B$7+$B$8^2))*$B$9*(1-$B$10))</f>
        <v>4278.06445081762</v>
      </c>
      <c r="P226" s="14" t="n">
        <f aca="true">$B$16+NORMINV(RAND(),0,SQRT($B$13*($B$7+$B$8^2))*$B$9*(1-$B$10))</f>
        <v>3847.17443053746</v>
      </c>
      <c r="Q226" s="14" t="n">
        <f aca="true">$B$16+NORMINV(RAND(),0,SQRT($B$13*($B$7+$B$8^2))*$B$9*(1-$B$10))</f>
        <v>3547.83609280742</v>
      </c>
      <c r="R226" s="14" t="n">
        <f aca="false">$B$4-13*($B$5+$B$6)/30-IF($B$11&lt;=13,$B$12,0)+0</f>
        <v>8876.66666666667</v>
      </c>
      <c r="S226" s="14" t="n">
        <f aca="false">$B$4-27*($B$5+$B$6)/30-IF($B$11&lt;=27,$B$12,0)+L226</f>
        <v>10291.7327723281</v>
      </c>
      <c r="T226" s="14" t="n">
        <f aca="false">$B$4-41*($B$5+$B$6)/30-IF($B$11&lt;=41,$B$12,0)+L226+M226</f>
        <v>1104.15453130287</v>
      </c>
      <c r="U226" s="14" t="n">
        <f aca="false">$B$4-55*($B$5+$B$6)/30-IF($B$11&lt;=55,$B$12,0)+L226+M226+N226</f>
        <v>2222.88741109231</v>
      </c>
      <c r="V226" s="14" t="n">
        <f aca="false">$B$4-69*($B$5+$B$6)/30-IF($B$11&lt;=69,$B$12,0)+L226+M226+N226+O226</f>
        <v>4214.28519524326</v>
      </c>
      <c r="W226" s="14" t="n">
        <f aca="false">$B$4-83*($B$5+$B$6)/30-IF($B$11&lt;=83,$B$12,0)+L226+M226+N226+O226+P226</f>
        <v>5774.79295911406</v>
      </c>
      <c r="X226" s="14" t="n">
        <f aca="false">$B$4-90*($B$5+$B$6)/30-IF($B$11&lt;=90,$B$12,0)+L226+M226+N226+O226+P226+Q226</f>
        <v>8179.29571858815</v>
      </c>
      <c r="AA226" s="14" t="n">
        <f aca="false">MIN(R226:X226)</f>
        <v>1104.15453130287</v>
      </c>
    </row>
    <row r="227" customFormat="false" ht="15" hidden="false" customHeight="false" outlineLevel="0" collapsed="false">
      <c r="K227" s="2" t="n">
        <v>222</v>
      </c>
      <c r="L227" s="14" t="n">
        <f aca="true">$B$16+NORMINV(RAND(),0,SQRT($B$13*($B$7+$B$8^2))*$B$9*(1-$B$10))</f>
        <v>3854.9746000973</v>
      </c>
      <c r="M227" s="14" t="n">
        <f aca="true">$B$16+NORMINV(RAND(),0,SQRT($B$13*($B$7+$B$8^2))*$B$9*(1-$B$10))</f>
        <v>3905.88210038683</v>
      </c>
      <c r="N227" s="14" t="n">
        <f aca="true">$B$16+NORMINV(RAND(),0,SQRT($B$13*($B$7+$B$8^2))*$B$9*(1-$B$10))</f>
        <v>3802.29165178703</v>
      </c>
      <c r="O227" s="14" t="n">
        <f aca="true">$B$16+NORMINV(RAND(),0,SQRT($B$13*($B$7+$B$8^2))*$B$9*(1-$B$10))</f>
        <v>4451.47550307068</v>
      </c>
      <c r="P227" s="14" t="n">
        <f aca="true">$B$16+NORMINV(RAND(),0,SQRT($B$13*($B$7+$B$8^2))*$B$9*(1-$B$10))</f>
        <v>4492.5853689973</v>
      </c>
      <c r="Q227" s="14" t="n">
        <f aca="true">$B$16+NORMINV(RAND(),0,SQRT($B$13*($B$7+$B$8^2))*$B$9*(1-$B$10))</f>
        <v>3816.87774566847</v>
      </c>
      <c r="R227" s="14" t="n">
        <f aca="false">$B$4-13*($B$5+$B$6)/30-IF($B$11&lt;=13,$B$12,0)+0</f>
        <v>8876.66666666667</v>
      </c>
      <c r="S227" s="14" t="n">
        <f aca="false">$B$4-27*($B$5+$B$6)/30-IF($B$11&lt;=27,$B$12,0)+L227</f>
        <v>10444.9746000973</v>
      </c>
      <c r="T227" s="14" t="n">
        <f aca="false">$B$4-41*($B$5+$B$6)/30-IF($B$11&lt;=41,$B$12,0)+L227+M227</f>
        <v>879.390033817468</v>
      </c>
      <c r="U227" s="14" t="n">
        <f aca="false">$B$4-55*($B$5+$B$6)/30-IF($B$11&lt;=55,$B$12,0)+L227+M227+N227</f>
        <v>2395.01501893783</v>
      </c>
      <c r="V227" s="14" t="n">
        <f aca="false">$B$4-69*($B$5+$B$6)/30-IF($B$11&lt;=69,$B$12,0)+L227+M227+N227+O227</f>
        <v>4559.82385534184</v>
      </c>
      <c r="W227" s="14" t="n">
        <f aca="false">$B$4-83*($B$5+$B$6)/30-IF($B$11&lt;=83,$B$12,0)+L227+M227+N227+O227+P227</f>
        <v>6765.74255767247</v>
      </c>
      <c r="X227" s="14" t="n">
        <f aca="false">$B$4-90*($B$5+$B$6)/30-IF($B$11&lt;=90,$B$12,0)+L227+M227+N227+O227+P227+Q227</f>
        <v>9439.28697000761</v>
      </c>
      <c r="AA227" s="14" t="n">
        <f aca="false">MIN(R227:X227)</f>
        <v>879.390033817468</v>
      </c>
    </row>
    <row r="228" customFormat="false" ht="15" hidden="false" customHeight="false" outlineLevel="0" collapsed="false">
      <c r="K228" s="2" t="n">
        <v>223</v>
      </c>
      <c r="L228" s="14" t="n">
        <f aca="true">$B$16+NORMINV(RAND(),0,SQRT($B$13*($B$7+$B$8^2))*$B$9*(1-$B$10))</f>
        <v>4002.2412921967</v>
      </c>
      <c r="M228" s="14" t="n">
        <f aca="true">$B$16+NORMINV(RAND(),0,SQRT($B$13*($B$7+$B$8^2))*$B$9*(1-$B$10))</f>
        <v>3061.81259460492</v>
      </c>
      <c r="N228" s="14" t="n">
        <f aca="true">$B$16+NORMINV(RAND(),0,SQRT($B$13*($B$7+$B$8^2))*$B$9*(1-$B$10))</f>
        <v>4230.12976247959</v>
      </c>
      <c r="O228" s="14" t="n">
        <f aca="true">$B$16+NORMINV(RAND(),0,SQRT($B$13*($B$7+$B$8^2))*$B$9*(1-$B$10))</f>
        <v>3816.94536843759</v>
      </c>
      <c r="P228" s="14" t="n">
        <f aca="true">$B$16+NORMINV(RAND(),0,SQRT($B$13*($B$7+$B$8^2))*$B$9*(1-$B$10))</f>
        <v>4052.01570170077</v>
      </c>
      <c r="Q228" s="14" t="n">
        <f aca="true">$B$16+NORMINV(RAND(),0,SQRT($B$13*($B$7+$B$8^2))*$B$9*(1-$B$10))</f>
        <v>4021.35120303503</v>
      </c>
      <c r="R228" s="14" t="n">
        <f aca="false">$B$4-13*($B$5+$B$6)/30-IF($B$11&lt;=13,$B$12,0)+0</f>
        <v>8876.66666666667</v>
      </c>
      <c r="S228" s="14" t="n">
        <f aca="false">$B$4-27*($B$5+$B$6)/30-IF($B$11&lt;=27,$B$12,0)+L228</f>
        <v>10592.2412921967</v>
      </c>
      <c r="T228" s="14" t="n">
        <f aca="false">$B$4-41*($B$5+$B$6)/30-IF($B$11&lt;=41,$B$12,0)+L228+M228</f>
        <v>182.587220134954</v>
      </c>
      <c r="U228" s="14" t="n">
        <f aca="false">$B$4-55*($B$5+$B$6)/30-IF($B$11&lt;=55,$B$12,0)+L228+M228+N228</f>
        <v>2126.05031594788</v>
      </c>
      <c r="V228" s="14" t="n">
        <f aca="false">$B$4-69*($B$5+$B$6)/30-IF($B$11&lt;=69,$B$12,0)+L228+M228+N228+O228</f>
        <v>3656.3290177188</v>
      </c>
      <c r="W228" s="14" t="n">
        <f aca="false">$B$4-83*($B$5+$B$6)/30-IF($B$11&lt;=83,$B$12,0)+L228+M228+N228+O228+P228</f>
        <v>5421.67805275291</v>
      </c>
      <c r="X228" s="14" t="n">
        <f aca="false">$B$4-90*($B$5+$B$6)/30-IF($B$11&lt;=90,$B$12,0)+L228+M228+N228+O228+P228+Q228</f>
        <v>8299.6959224546</v>
      </c>
      <c r="AA228" s="14" t="n">
        <f aca="false">MIN(R228:X228)</f>
        <v>182.587220134954</v>
      </c>
    </row>
    <row r="229" customFormat="false" ht="15" hidden="false" customHeight="false" outlineLevel="0" collapsed="false">
      <c r="K229" s="2" t="n">
        <v>224</v>
      </c>
      <c r="L229" s="14" t="n">
        <f aca="true">$B$16+NORMINV(RAND(),0,SQRT($B$13*($B$7+$B$8^2))*$B$9*(1-$B$10))</f>
        <v>3776.31219457608</v>
      </c>
      <c r="M229" s="14" t="n">
        <f aca="true">$B$16+NORMINV(RAND(),0,SQRT($B$13*($B$7+$B$8^2))*$B$9*(1-$B$10))</f>
        <v>3580.19866811096</v>
      </c>
      <c r="N229" s="14" t="n">
        <f aca="true">$B$16+NORMINV(RAND(),0,SQRT($B$13*($B$7+$B$8^2))*$B$9*(1-$B$10))</f>
        <v>3861.58163231588</v>
      </c>
      <c r="O229" s="14" t="n">
        <f aca="true">$B$16+NORMINV(RAND(),0,SQRT($B$13*($B$7+$B$8^2))*$B$9*(1-$B$10))</f>
        <v>3708.90955321105</v>
      </c>
      <c r="P229" s="14" t="n">
        <f aca="true">$B$16+NORMINV(RAND(),0,SQRT($B$13*($B$7+$B$8^2))*$B$9*(1-$B$10))</f>
        <v>4153.83230908307</v>
      </c>
      <c r="Q229" s="14" t="n">
        <f aca="true">$B$16+NORMINV(RAND(),0,SQRT($B$13*($B$7+$B$8^2))*$B$9*(1-$B$10))</f>
        <v>3984.98841787978</v>
      </c>
      <c r="R229" s="14" t="n">
        <f aca="false">$B$4-13*($B$5+$B$6)/30-IF($B$11&lt;=13,$B$12,0)+0</f>
        <v>8876.66666666667</v>
      </c>
      <c r="S229" s="14" t="n">
        <f aca="false">$B$4-27*($B$5+$B$6)/30-IF($B$11&lt;=27,$B$12,0)+L229</f>
        <v>10366.3121945761</v>
      </c>
      <c r="T229" s="14" t="n">
        <f aca="false">$B$4-41*($B$5+$B$6)/30-IF($B$11&lt;=41,$B$12,0)+L229+M229</f>
        <v>475.044196020376</v>
      </c>
      <c r="U229" s="14" t="n">
        <f aca="false">$B$4-55*($B$5+$B$6)/30-IF($B$11&lt;=55,$B$12,0)+L229+M229+N229</f>
        <v>2049.95916166959</v>
      </c>
      <c r="V229" s="14" t="n">
        <f aca="false">$B$4-69*($B$5+$B$6)/30-IF($B$11&lt;=69,$B$12,0)+L229+M229+N229+O229</f>
        <v>3472.20204821398</v>
      </c>
      <c r="W229" s="14" t="n">
        <f aca="false">$B$4-83*($B$5+$B$6)/30-IF($B$11&lt;=83,$B$12,0)+L229+M229+N229+O229+P229</f>
        <v>5339.36769063038</v>
      </c>
      <c r="X229" s="14" t="n">
        <f aca="false">$B$4-90*($B$5+$B$6)/30-IF($B$11&lt;=90,$B$12,0)+L229+M229+N229+O229+P229+Q229</f>
        <v>8181.02277517683</v>
      </c>
      <c r="AA229" s="14" t="n">
        <f aca="false">MIN(R229:X229)</f>
        <v>475.044196020376</v>
      </c>
    </row>
    <row r="230" customFormat="false" ht="15" hidden="false" customHeight="false" outlineLevel="0" collapsed="false">
      <c r="K230" s="2" t="n">
        <v>225</v>
      </c>
      <c r="L230" s="14" t="n">
        <f aca="true">$B$16+NORMINV(RAND(),0,SQRT($B$13*($B$7+$B$8^2))*$B$9*(1-$B$10))</f>
        <v>3931.81148403809</v>
      </c>
      <c r="M230" s="14" t="n">
        <f aca="true">$B$16+NORMINV(RAND(),0,SQRT($B$13*($B$7+$B$8^2))*$B$9*(1-$B$10))</f>
        <v>4158.96328080263</v>
      </c>
      <c r="N230" s="14" t="n">
        <f aca="true">$B$16+NORMINV(RAND(),0,SQRT($B$13*($B$7+$B$8^2))*$B$9*(1-$B$10))</f>
        <v>3504.47764747813</v>
      </c>
      <c r="O230" s="14" t="n">
        <f aca="true">$B$16+NORMINV(RAND(),0,SQRT($B$13*($B$7+$B$8^2))*$B$9*(1-$B$10))</f>
        <v>4487.38553680988</v>
      </c>
      <c r="P230" s="14" t="n">
        <f aca="true">$B$16+NORMINV(RAND(),0,SQRT($B$13*($B$7+$B$8^2))*$B$9*(1-$B$10))</f>
        <v>3879.96713470479</v>
      </c>
      <c r="Q230" s="14" t="n">
        <f aca="true">$B$16+NORMINV(RAND(),0,SQRT($B$13*($B$7+$B$8^2))*$B$9*(1-$B$10))</f>
        <v>4515.61369981272</v>
      </c>
      <c r="R230" s="14" t="n">
        <f aca="false">$B$4-13*($B$5+$B$6)/30-IF($B$11&lt;=13,$B$12,0)+0</f>
        <v>8876.66666666667</v>
      </c>
      <c r="S230" s="14" t="n">
        <f aca="false">$B$4-27*($B$5+$B$6)/30-IF($B$11&lt;=27,$B$12,0)+L230</f>
        <v>10521.8114840381</v>
      </c>
      <c r="T230" s="14" t="n">
        <f aca="false">$B$4-41*($B$5+$B$6)/30-IF($B$11&lt;=41,$B$12,0)+L230+M230</f>
        <v>1209.30809817405</v>
      </c>
      <c r="U230" s="14" t="n">
        <f aca="false">$B$4-55*($B$5+$B$6)/30-IF($B$11&lt;=55,$B$12,0)+L230+M230+N230</f>
        <v>2427.11907898551</v>
      </c>
      <c r="V230" s="14" t="n">
        <f aca="false">$B$4-69*($B$5+$B$6)/30-IF($B$11&lt;=69,$B$12,0)+L230+M230+N230+O230</f>
        <v>4627.83794912872</v>
      </c>
      <c r="W230" s="14" t="n">
        <f aca="false">$B$4-83*($B$5+$B$6)/30-IF($B$11&lt;=83,$B$12,0)+L230+M230+N230+O230+P230</f>
        <v>6221.13841716685</v>
      </c>
      <c r="X230" s="14" t="n">
        <f aca="false">$B$4-90*($B$5+$B$6)/30-IF($B$11&lt;=90,$B$12,0)+L230+M230+N230+O230+P230+Q230</f>
        <v>9593.41878364623</v>
      </c>
      <c r="AA230" s="14" t="n">
        <f aca="false">MIN(R230:X230)</f>
        <v>1209.30809817405</v>
      </c>
    </row>
    <row r="231" customFormat="false" ht="15" hidden="false" customHeight="false" outlineLevel="0" collapsed="false">
      <c r="K231" s="2" t="n">
        <v>226</v>
      </c>
      <c r="L231" s="14" t="n">
        <f aca="true">$B$16+NORMINV(RAND(),0,SQRT($B$13*($B$7+$B$8^2))*$B$9*(1-$B$10))</f>
        <v>4366.54607503714</v>
      </c>
      <c r="M231" s="14" t="n">
        <f aca="true">$B$16+NORMINV(RAND(),0,SQRT($B$13*($B$7+$B$8^2))*$B$9*(1-$B$10))</f>
        <v>3830.17493266659</v>
      </c>
      <c r="N231" s="14" t="n">
        <f aca="true">$B$16+NORMINV(RAND(),0,SQRT($B$13*($B$7+$B$8^2))*$B$9*(1-$B$10))</f>
        <v>3453.81254962127</v>
      </c>
      <c r="O231" s="14" t="n">
        <f aca="true">$B$16+NORMINV(RAND(),0,SQRT($B$13*($B$7+$B$8^2))*$B$9*(1-$B$10))</f>
        <v>4027.17050189162</v>
      </c>
      <c r="P231" s="14" t="n">
        <f aca="true">$B$16+NORMINV(RAND(),0,SQRT($B$13*($B$7+$B$8^2))*$B$9*(1-$B$10))</f>
        <v>3897.30046104755</v>
      </c>
      <c r="Q231" s="14" t="n">
        <f aca="true">$B$16+NORMINV(RAND(),0,SQRT($B$13*($B$7+$B$8^2))*$B$9*(1-$B$10))</f>
        <v>4462.22687166312</v>
      </c>
      <c r="R231" s="14" t="n">
        <f aca="false">$B$4-13*($B$5+$B$6)/30-IF($B$11&lt;=13,$B$12,0)+0</f>
        <v>8876.66666666667</v>
      </c>
      <c r="S231" s="14" t="n">
        <f aca="false">$B$4-27*($B$5+$B$6)/30-IF($B$11&lt;=27,$B$12,0)+L231</f>
        <v>10956.5460750371</v>
      </c>
      <c r="T231" s="14" t="n">
        <f aca="false">$B$4-41*($B$5+$B$6)/30-IF($B$11&lt;=41,$B$12,0)+L231+M231</f>
        <v>1315.25434103706</v>
      </c>
      <c r="U231" s="14" t="n">
        <f aca="false">$B$4-55*($B$5+$B$6)/30-IF($B$11&lt;=55,$B$12,0)+L231+M231+N231</f>
        <v>2482.40022399167</v>
      </c>
      <c r="V231" s="14" t="n">
        <f aca="false">$B$4-69*($B$5+$B$6)/30-IF($B$11&lt;=69,$B$12,0)+L231+M231+N231+O231</f>
        <v>4222.90405921662</v>
      </c>
      <c r="W231" s="14" t="n">
        <f aca="false">$B$4-83*($B$5+$B$6)/30-IF($B$11&lt;=83,$B$12,0)+L231+M231+N231+O231+P231</f>
        <v>5833.5378535975</v>
      </c>
      <c r="X231" s="14" t="n">
        <f aca="false">$B$4-90*($B$5+$B$6)/30-IF($B$11&lt;=90,$B$12,0)+L231+M231+N231+O231+P231+Q231</f>
        <v>9152.43139192728</v>
      </c>
      <c r="AA231" s="14" t="n">
        <f aca="false">MIN(R231:X231)</f>
        <v>1315.25434103706</v>
      </c>
    </row>
    <row r="232" customFormat="false" ht="15" hidden="false" customHeight="false" outlineLevel="0" collapsed="false">
      <c r="K232" s="2" t="n">
        <v>227</v>
      </c>
      <c r="L232" s="14" t="n">
        <f aca="true">$B$16+NORMINV(RAND(),0,SQRT($B$13*($B$7+$B$8^2))*$B$9*(1-$B$10))</f>
        <v>4488.40831139752</v>
      </c>
      <c r="M232" s="14" t="n">
        <f aca="true">$B$16+NORMINV(RAND(),0,SQRT($B$13*($B$7+$B$8^2))*$B$9*(1-$B$10))</f>
        <v>3752.43890452213</v>
      </c>
      <c r="N232" s="14" t="n">
        <f aca="true">$B$16+NORMINV(RAND(),0,SQRT($B$13*($B$7+$B$8^2))*$B$9*(1-$B$10))</f>
        <v>3573.69608428786</v>
      </c>
      <c r="O232" s="14" t="n">
        <f aca="true">$B$16+NORMINV(RAND(),0,SQRT($B$13*($B$7+$B$8^2))*$B$9*(1-$B$10))</f>
        <v>4443.15895128637</v>
      </c>
      <c r="P232" s="14" t="n">
        <f aca="true">$B$16+NORMINV(RAND(),0,SQRT($B$13*($B$7+$B$8^2))*$B$9*(1-$B$10))</f>
        <v>4376.12803763177</v>
      </c>
      <c r="Q232" s="14" t="n">
        <f aca="true">$B$16+NORMINV(RAND(),0,SQRT($B$13*($B$7+$B$8^2))*$B$9*(1-$B$10))</f>
        <v>4160.72288292051</v>
      </c>
      <c r="R232" s="14" t="n">
        <f aca="false">$B$4-13*($B$5+$B$6)/30-IF($B$11&lt;=13,$B$12,0)+0</f>
        <v>8876.66666666667</v>
      </c>
      <c r="S232" s="14" t="n">
        <f aca="false">$B$4-27*($B$5+$B$6)/30-IF($B$11&lt;=27,$B$12,0)+L232</f>
        <v>11078.4083113975</v>
      </c>
      <c r="T232" s="14" t="n">
        <f aca="false">$B$4-41*($B$5+$B$6)/30-IF($B$11&lt;=41,$B$12,0)+L232+M232</f>
        <v>1359.38054925298</v>
      </c>
      <c r="U232" s="14" t="n">
        <f aca="false">$B$4-55*($B$5+$B$6)/30-IF($B$11&lt;=55,$B$12,0)+L232+M232+N232</f>
        <v>2646.40996687417</v>
      </c>
      <c r="V232" s="14" t="n">
        <f aca="false">$B$4-69*($B$5+$B$6)/30-IF($B$11&lt;=69,$B$12,0)+L232+M232+N232+O232</f>
        <v>4802.90225149387</v>
      </c>
      <c r="W232" s="14" t="n">
        <f aca="false">$B$4-83*($B$5+$B$6)/30-IF($B$11&lt;=83,$B$12,0)+L232+M232+N232+O232+P232</f>
        <v>6892.36362245898</v>
      </c>
      <c r="X232" s="14" t="n">
        <f aca="false">$B$4-90*($B$5+$B$6)/30-IF($B$11&lt;=90,$B$12,0)+L232+M232+N232+O232+P232+Q232</f>
        <v>9909.75317204616</v>
      </c>
      <c r="AA232" s="14" t="n">
        <f aca="false">MIN(R232:X232)</f>
        <v>1359.38054925298</v>
      </c>
    </row>
    <row r="233" customFormat="false" ht="15" hidden="false" customHeight="false" outlineLevel="0" collapsed="false">
      <c r="K233" s="2" t="n">
        <v>228</v>
      </c>
      <c r="L233" s="14" t="n">
        <f aca="true">$B$16+NORMINV(RAND(),0,SQRT($B$13*($B$7+$B$8^2))*$B$9*(1-$B$10))</f>
        <v>3958.96124387782</v>
      </c>
      <c r="M233" s="14" t="n">
        <f aca="true">$B$16+NORMINV(RAND(),0,SQRT($B$13*($B$7+$B$8^2))*$B$9*(1-$B$10))</f>
        <v>3526.98856265338</v>
      </c>
      <c r="N233" s="14" t="n">
        <f aca="true">$B$16+NORMINV(RAND(),0,SQRT($B$13*($B$7+$B$8^2))*$B$9*(1-$B$10))</f>
        <v>4190.83773479116</v>
      </c>
      <c r="O233" s="14" t="n">
        <f aca="true">$B$16+NORMINV(RAND(),0,SQRT($B$13*($B$7+$B$8^2))*$B$9*(1-$B$10))</f>
        <v>4196.3269872094</v>
      </c>
      <c r="P233" s="14" t="n">
        <f aca="true">$B$16+NORMINV(RAND(),0,SQRT($B$13*($B$7+$B$8^2))*$B$9*(1-$B$10))</f>
        <v>4277.32879697642</v>
      </c>
      <c r="Q233" s="14" t="n">
        <f aca="true">$B$16+NORMINV(RAND(),0,SQRT($B$13*($B$7+$B$8^2))*$B$9*(1-$B$10))</f>
        <v>3906.77698502046</v>
      </c>
      <c r="R233" s="14" t="n">
        <f aca="false">$B$4-13*($B$5+$B$6)/30-IF($B$11&lt;=13,$B$12,0)+0</f>
        <v>8876.66666666667</v>
      </c>
      <c r="S233" s="14" t="n">
        <f aca="false">$B$4-27*($B$5+$B$6)/30-IF($B$11&lt;=27,$B$12,0)+L233</f>
        <v>10548.9612438778</v>
      </c>
      <c r="T233" s="14" t="n">
        <f aca="false">$B$4-41*($B$5+$B$6)/30-IF($B$11&lt;=41,$B$12,0)+L233+M233</f>
        <v>604.483139864537</v>
      </c>
      <c r="U233" s="14" t="n">
        <f aca="false">$B$4-55*($B$5+$B$6)/30-IF($B$11&lt;=55,$B$12,0)+L233+M233+N233</f>
        <v>2508.65420798902</v>
      </c>
      <c r="V233" s="14" t="n">
        <f aca="false">$B$4-69*($B$5+$B$6)/30-IF($B$11&lt;=69,$B$12,0)+L233+M233+N233+O233</f>
        <v>4418.31452853175</v>
      </c>
      <c r="W233" s="14" t="n">
        <f aca="false">$B$4-83*($B$5+$B$6)/30-IF($B$11&lt;=83,$B$12,0)+L233+M233+N233+O233+P233</f>
        <v>6408.97665884151</v>
      </c>
      <c r="X233" s="14" t="n">
        <f aca="false">$B$4-90*($B$5+$B$6)/30-IF($B$11&lt;=90,$B$12,0)+L233+M233+N233+O233+P233+Q233</f>
        <v>9172.42031052864</v>
      </c>
      <c r="AA233" s="14" t="n">
        <f aca="false">MIN(R233:X233)</f>
        <v>604.483139864537</v>
      </c>
    </row>
    <row r="234" customFormat="false" ht="15" hidden="false" customHeight="false" outlineLevel="0" collapsed="false">
      <c r="K234" s="2" t="n">
        <v>229</v>
      </c>
      <c r="L234" s="14" t="n">
        <f aca="true">$B$16+NORMINV(RAND(),0,SQRT($B$13*($B$7+$B$8^2))*$B$9*(1-$B$10))</f>
        <v>3868.16449520469</v>
      </c>
      <c r="M234" s="14" t="n">
        <f aca="true">$B$16+NORMINV(RAND(),0,SQRT($B$13*($B$7+$B$8^2))*$B$9*(1-$B$10))</f>
        <v>3939.7973880784</v>
      </c>
      <c r="N234" s="14" t="n">
        <f aca="true">$B$16+NORMINV(RAND(),0,SQRT($B$13*($B$7+$B$8^2))*$B$9*(1-$B$10))</f>
        <v>3662.38984535075</v>
      </c>
      <c r="O234" s="14" t="n">
        <f aca="true">$B$16+NORMINV(RAND(),0,SQRT($B$13*($B$7+$B$8^2))*$B$9*(1-$B$10))</f>
        <v>4442.74875543331</v>
      </c>
      <c r="P234" s="14" t="n">
        <f aca="true">$B$16+NORMINV(RAND(),0,SQRT($B$13*($B$7+$B$8^2))*$B$9*(1-$B$10))</f>
        <v>4336.32787576012</v>
      </c>
      <c r="Q234" s="14" t="n">
        <f aca="true">$B$16+NORMINV(RAND(),0,SQRT($B$13*($B$7+$B$8^2))*$B$9*(1-$B$10))</f>
        <v>3783.2743288759</v>
      </c>
      <c r="R234" s="14" t="n">
        <f aca="false">$B$4-13*($B$5+$B$6)/30-IF($B$11&lt;=13,$B$12,0)+0</f>
        <v>8876.66666666667</v>
      </c>
      <c r="S234" s="14" t="n">
        <f aca="false">$B$4-27*($B$5+$B$6)/30-IF($B$11&lt;=27,$B$12,0)+L234</f>
        <v>10458.1644952047</v>
      </c>
      <c r="T234" s="14" t="n">
        <f aca="false">$B$4-41*($B$5+$B$6)/30-IF($B$11&lt;=41,$B$12,0)+L234+M234</f>
        <v>926.495216616426</v>
      </c>
      <c r="U234" s="14" t="n">
        <f aca="false">$B$4-55*($B$5+$B$6)/30-IF($B$11&lt;=55,$B$12,0)+L234+M234+N234</f>
        <v>2302.21839530051</v>
      </c>
      <c r="V234" s="14" t="n">
        <f aca="false">$B$4-69*($B$5+$B$6)/30-IF($B$11&lt;=69,$B$12,0)+L234+M234+N234+O234</f>
        <v>4458.30048406715</v>
      </c>
      <c r="W234" s="14" t="n">
        <f aca="false">$B$4-83*($B$5+$B$6)/30-IF($B$11&lt;=83,$B$12,0)+L234+M234+N234+O234+P234</f>
        <v>6507.9616931606</v>
      </c>
      <c r="X234" s="14" t="n">
        <f aca="false">$B$4-90*($B$5+$B$6)/30-IF($B$11&lt;=90,$B$12,0)+L234+M234+N234+O234+P234+Q234</f>
        <v>9147.90268870317</v>
      </c>
      <c r="AA234" s="14" t="n">
        <f aca="false">MIN(R234:X234)</f>
        <v>926.495216616426</v>
      </c>
    </row>
    <row r="235" customFormat="false" ht="15" hidden="false" customHeight="false" outlineLevel="0" collapsed="false">
      <c r="K235" s="2" t="n">
        <v>230</v>
      </c>
      <c r="L235" s="14" t="n">
        <f aca="true">$B$16+NORMINV(RAND(),0,SQRT($B$13*($B$7+$B$8^2))*$B$9*(1-$B$10))</f>
        <v>3925.58146999288</v>
      </c>
      <c r="M235" s="14" t="n">
        <f aca="true">$B$16+NORMINV(RAND(),0,SQRT($B$13*($B$7+$B$8^2))*$B$9*(1-$B$10))</f>
        <v>3828.13576244781</v>
      </c>
      <c r="N235" s="14" t="n">
        <f aca="true">$B$16+NORMINV(RAND(),0,SQRT($B$13*($B$7+$B$8^2))*$B$9*(1-$B$10))</f>
        <v>4462.10442012066</v>
      </c>
      <c r="O235" s="14" t="n">
        <f aca="true">$B$16+NORMINV(RAND(),0,SQRT($B$13*($B$7+$B$8^2))*$B$9*(1-$B$10))</f>
        <v>4146.81734935468</v>
      </c>
      <c r="P235" s="14" t="n">
        <f aca="true">$B$16+NORMINV(RAND(),0,SQRT($B$13*($B$7+$B$8^2))*$B$9*(1-$B$10))</f>
        <v>3897.73250276428</v>
      </c>
      <c r="Q235" s="14" t="n">
        <f aca="true">$B$16+NORMINV(RAND(),0,SQRT($B$13*($B$7+$B$8^2))*$B$9*(1-$B$10))</f>
        <v>4456.77976534711</v>
      </c>
      <c r="R235" s="14" t="n">
        <f aca="false">$B$4-13*($B$5+$B$6)/30-IF($B$11&lt;=13,$B$12,0)+0</f>
        <v>8876.66666666667</v>
      </c>
      <c r="S235" s="14" t="n">
        <f aca="false">$B$4-27*($B$5+$B$6)/30-IF($B$11&lt;=27,$B$12,0)+L235</f>
        <v>10515.5814699929</v>
      </c>
      <c r="T235" s="14" t="n">
        <f aca="false">$B$4-41*($B$5+$B$6)/30-IF($B$11&lt;=41,$B$12,0)+L235+M235</f>
        <v>872.250565774029</v>
      </c>
      <c r="U235" s="14" t="n">
        <f aca="false">$B$4-55*($B$5+$B$6)/30-IF($B$11&lt;=55,$B$12,0)+L235+M235+N235</f>
        <v>3047.68831922803</v>
      </c>
      <c r="V235" s="14" t="n">
        <f aca="false">$B$4-69*($B$5+$B$6)/30-IF($B$11&lt;=69,$B$12,0)+L235+M235+N235+O235</f>
        <v>4907.83900191604</v>
      </c>
      <c r="W235" s="14" t="n">
        <f aca="false">$B$4-83*($B$5+$B$6)/30-IF($B$11&lt;=83,$B$12,0)+L235+M235+N235+O235+P235</f>
        <v>6518.90483801365</v>
      </c>
      <c r="X235" s="14" t="n">
        <f aca="false">$B$4-90*($B$5+$B$6)/30-IF($B$11&lt;=90,$B$12,0)+L235+M235+N235+O235+P235+Q235</f>
        <v>9832.35127002742</v>
      </c>
      <c r="AA235" s="14" t="n">
        <f aca="false">MIN(R235:X235)</f>
        <v>872.250565774029</v>
      </c>
    </row>
    <row r="236" customFormat="false" ht="15" hidden="false" customHeight="false" outlineLevel="0" collapsed="false">
      <c r="K236" s="2" t="n">
        <v>231</v>
      </c>
      <c r="L236" s="14" t="n">
        <f aca="true">$B$16+NORMINV(RAND(),0,SQRT($B$13*($B$7+$B$8^2))*$B$9*(1-$B$10))</f>
        <v>3977.77060296333</v>
      </c>
      <c r="M236" s="14" t="n">
        <f aca="true">$B$16+NORMINV(RAND(),0,SQRT($B$13*($B$7+$B$8^2))*$B$9*(1-$B$10))</f>
        <v>4662.27117750236</v>
      </c>
      <c r="N236" s="14" t="n">
        <f aca="true">$B$16+NORMINV(RAND(),0,SQRT($B$13*($B$7+$B$8^2))*$B$9*(1-$B$10))</f>
        <v>3779.92320318265</v>
      </c>
      <c r="O236" s="14" t="n">
        <f aca="true">$B$16+NORMINV(RAND(),0,SQRT($B$13*($B$7+$B$8^2))*$B$9*(1-$B$10))</f>
        <v>3611.79403034785</v>
      </c>
      <c r="P236" s="14" t="n">
        <f aca="true">$B$16+NORMINV(RAND(),0,SQRT($B$13*($B$7+$B$8^2))*$B$9*(1-$B$10))</f>
        <v>3380.15269385473</v>
      </c>
      <c r="Q236" s="14" t="n">
        <f aca="true">$B$16+NORMINV(RAND(),0,SQRT($B$13*($B$7+$B$8^2))*$B$9*(1-$B$10))</f>
        <v>4091.60429996278</v>
      </c>
      <c r="R236" s="14" t="n">
        <f aca="false">$B$4-13*($B$5+$B$6)/30-IF($B$11&lt;=13,$B$12,0)+0</f>
        <v>8876.66666666667</v>
      </c>
      <c r="S236" s="14" t="n">
        <f aca="false">$B$4-27*($B$5+$B$6)/30-IF($B$11&lt;=27,$B$12,0)+L236</f>
        <v>10567.7706029633</v>
      </c>
      <c r="T236" s="14" t="n">
        <f aca="false">$B$4-41*($B$5+$B$6)/30-IF($B$11&lt;=41,$B$12,0)+L236+M236</f>
        <v>1758.57511379903</v>
      </c>
      <c r="U236" s="14" t="n">
        <f aca="false">$B$4-55*($B$5+$B$6)/30-IF($B$11&lt;=55,$B$12,0)+L236+M236+N236</f>
        <v>3251.83165031501</v>
      </c>
      <c r="V236" s="14" t="n">
        <f aca="false">$B$4-69*($B$5+$B$6)/30-IF($B$11&lt;=69,$B$12,0)+L236+M236+N236+O236</f>
        <v>4576.9590139962</v>
      </c>
      <c r="W236" s="14" t="n">
        <f aca="false">$B$4-83*($B$5+$B$6)/30-IF($B$11&lt;=83,$B$12,0)+L236+M236+N236+O236+P236</f>
        <v>5670.44504118426</v>
      </c>
      <c r="X236" s="14" t="n">
        <f aca="false">$B$4-90*($B$5+$B$6)/30-IF($B$11&lt;=90,$B$12,0)+L236+M236+N236+O236+P236+Q236</f>
        <v>8618.71600781371</v>
      </c>
      <c r="AA236" s="14" t="n">
        <f aca="false">MIN(R236:X236)</f>
        <v>1758.57511379903</v>
      </c>
    </row>
    <row r="237" customFormat="false" ht="15" hidden="false" customHeight="false" outlineLevel="0" collapsed="false">
      <c r="K237" s="2" t="n">
        <v>232</v>
      </c>
      <c r="L237" s="14" t="n">
        <f aca="true">$B$16+NORMINV(RAND(),0,SQRT($B$13*($B$7+$B$8^2))*$B$9*(1-$B$10))</f>
        <v>3356.53139307317</v>
      </c>
      <c r="M237" s="14" t="n">
        <f aca="true">$B$16+NORMINV(RAND(),0,SQRT($B$13*($B$7+$B$8^2))*$B$9*(1-$B$10))</f>
        <v>4522.55461331362</v>
      </c>
      <c r="N237" s="14" t="n">
        <f aca="true">$B$16+NORMINV(RAND(),0,SQRT($B$13*($B$7+$B$8^2))*$B$9*(1-$B$10))</f>
        <v>3984.08485895524</v>
      </c>
      <c r="O237" s="14" t="n">
        <f aca="true">$B$16+NORMINV(RAND(),0,SQRT($B$13*($B$7+$B$8^2))*$B$9*(1-$B$10))</f>
        <v>4039.16318593932</v>
      </c>
      <c r="P237" s="14" t="n">
        <f aca="true">$B$16+NORMINV(RAND(),0,SQRT($B$13*($B$7+$B$8^2))*$B$9*(1-$B$10))</f>
        <v>4475.05219590211</v>
      </c>
      <c r="Q237" s="14" t="n">
        <f aca="true">$B$16+NORMINV(RAND(),0,SQRT($B$13*($B$7+$B$8^2))*$B$9*(1-$B$10))</f>
        <v>3922.45311724193</v>
      </c>
      <c r="R237" s="14" t="n">
        <f aca="false">$B$4-13*($B$5+$B$6)/30-IF($B$11&lt;=13,$B$12,0)+0</f>
        <v>8876.66666666667</v>
      </c>
      <c r="S237" s="14" t="n">
        <f aca="false">$B$4-27*($B$5+$B$6)/30-IF($B$11&lt;=27,$B$12,0)+L237</f>
        <v>9946.53139307317</v>
      </c>
      <c r="T237" s="14" t="n">
        <f aca="false">$B$4-41*($B$5+$B$6)/30-IF($B$11&lt;=41,$B$12,0)+L237+M237</f>
        <v>997.619339720127</v>
      </c>
      <c r="U237" s="14" t="n">
        <f aca="false">$B$4-55*($B$5+$B$6)/30-IF($B$11&lt;=55,$B$12,0)+L237+M237+N237</f>
        <v>2695.0375320087</v>
      </c>
      <c r="V237" s="14" t="n">
        <f aca="false">$B$4-69*($B$5+$B$6)/30-IF($B$11&lt;=69,$B$12,0)+L237+M237+N237+O237</f>
        <v>4447.53405128136</v>
      </c>
      <c r="W237" s="14" t="n">
        <f aca="false">$B$4-83*($B$5+$B$6)/30-IF($B$11&lt;=83,$B$12,0)+L237+M237+N237+O237+P237</f>
        <v>6635.9195805168</v>
      </c>
      <c r="X237" s="14" t="n">
        <f aca="false">$B$4-90*($B$5+$B$6)/30-IF($B$11&lt;=90,$B$12,0)+L237+M237+N237+O237+P237+Q237</f>
        <v>9415.03936442539</v>
      </c>
      <c r="AA237" s="14" t="n">
        <f aca="false">MIN(R237:X237)</f>
        <v>997.619339720127</v>
      </c>
    </row>
    <row r="238" customFormat="false" ht="15" hidden="false" customHeight="false" outlineLevel="0" collapsed="false">
      <c r="K238" s="2" t="n">
        <v>233</v>
      </c>
      <c r="L238" s="14" t="n">
        <f aca="true">$B$16+NORMINV(RAND(),0,SQRT($B$13*($B$7+$B$8^2))*$B$9*(1-$B$10))</f>
        <v>4132.83413206568</v>
      </c>
      <c r="M238" s="14" t="n">
        <f aca="true">$B$16+NORMINV(RAND(),0,SQRT($B$13*($B$7+$B$8^2))*$B$9*(1-$B$10))</f>
        <v>4074.73167637493</v>
      </c>
      <c r="N238" s="14" t="n">
        <f aca="true">$B$16+NORMINV(RAND(),0,SQRT($B$13*($B$7+$B$8^2))*$B$9*(1-$B$10))</f>
        <v>3694.27777930588</v>
      </c>
      <c r="O238" s="14" t="n">
        <f aca="true">$B$16+NORMINV(RAND(),0,SQRT($B$13*($B$7+$B$8^2))*$B$9*(1-$B$10))</f>
        <v>3745.44894609339</v>
      </c>
      <c r="P238" s="14" t="n">
        <f aca="true">$B$16+NORMINV(RAND(),0,SQRT($B$13*($B$7+$B$8^2))*$B$9*(1-$B$10))</f>
        <v>4427.78961109766</v>
      </c>
      <c r="Q238" s="14" t="n">
        <f aca="true">$B$16+NORMINV(RAND(),0,SQRT($B$13*($B$7+$B$8^2))*$B$9*(1-$B$10))</f>
        <v>3908.06292969522</v>
      </c>
      <c r="R238" s="14" t="n">
        <f aca="false">$B$4-13*($B$5+$B$6)/30-IF($B$11&lt;=13,$B$12,0)+0</f>
        <v>8876.66666666667</v>
      </c>
      <c r="S238" s="14" t="n">
        <f aca="false">$B$4-27*($B$5+$B$6)/30-IF($B$11&lt;=27,$B$12,0)+L238</f>
        <v>10722.8341320657</v>
      </c>
      <c r="T238" s="14" t="n">
        <f aca="false">$B$4-41*($B$5+$B$6)/30-IF($B$11&lt;=41,$B$12,0)+L238+M238</f>
        <v>1326.09914177393</v>
      </c>
      <c r="U238" s="14" t="n">
        <f aca="false">$B$4-55*($B$5+$B$6)/30-IF($B$11&lt;=55,$B$12,0)+L238+M238+N238</f>
        <v>2733.71025441315</v>
      </c>
      <c r="V238" s="14" t="n">
        <f aca="false">$B$4-69*($B$5+$B$6)/30-IF($B$11&lt;=69,$B$12,0)+L238+M238+N238+O238</f>
        <v>4192.49253383987</v>
      </c>
      <c r="W238" s="14" t="n">
        <f aca="false">$B$4-83*($B$5+$B$6)/30-IF($B$11&lt;=83,$B$12,0)+L238+M238+N238+O238+P238</f>
        <v>6333.61547827087</v>
      </c>
      <c r="X238" s="14" t="n">
        <f aca="false">$B$4-90*($B$5+$B$6)/30-IF($B$11&lt;=90,$B$12,0)+L238+M238+N238+O238+P238+Q238</f>
        <v>9098.34507463276</v>
      </c>
      <c r="AA238" s="14" t="n">
        <f aca="false">MIN(R238:X238)</f>
        <v>1326.09914177393</v>
      </c>
    </row>
    <row r="239" customFormat="false" ht="15" hidden="false" customHeight="false" outlineLevel="0" collapsed="false">
      <c r="K239" s="2" t="n">
        <v>234</v>
      </c>
      <c r="L239" s="14" t="n">
        <f aca="true">$B$16+NORMINV(RAND(),0,SQRT($B$13*($B$7+$B$8^2))*$B$9*(1-$B$10))</f>
        <v>4554.88563401641</v>
      </c>
      <c r="M239" s="14" t="n">
        <f aca="true">$B$16+NORMINV(RAND(),0,SQRT($B$13*($B$7+$B$8^2))*$B$9*(1-$B$10))</f>
        <v>4291.63948163275</v>
      </c>
      <c r="N239" s="14" t="n">
        <f aca="true">$B$16+NORMINV(RAND(),0,SQRT($B$13*($B$7+$B$8^2))*$B$9*(1-$B$10))</f>
        <v>3775.08506330949</v>
      </c>
      <c r="O239" s="14" t="n">
        <f aca="true">$B$16+NORMINV(RAND(),0,SQRT($B$13*($B$7+$B$8^2))*$B$9*(1-$B$10))</f>
        <v>3887.3477446883</v>
      </c>
      <c r="P239" s="14" t="n">
        <f aca="true">$B$16+NORMINV(RAND(),0,SQRT($B$13*($B$7+$B$8^2))*$B$9*(1-$B$10))</f>
        <v>4751.10476345631</v>
      </c>
      <c r="Q239" s="14" t="n">
        <f aca="true">$B$16+NORMINV(RAND(),0,SQRT($B$13*($B$7+$B$8^2))*$B$9*(1-$B$10))</f>
        <v>5015.58117029688</v>
      </c>
      <c r="R239" s="14" t="n">
        <f aca="false">$B$4-13*($B$5+$B$6)/30-IF($B$11&lt;=13,$B$12,0)+0</f>
        <v>8876.66666666667</v>
      </c>
      <c r="S239" s="14" t="n">
        <f aca="false">$B$4-27*($B$5+$B$6)/30-IF($B$11&lt;=27,$B$12,0)+L239</f>
        <v>11144.8856340164</v>
      </c>
      <c r="T239" s="14" t="n">
        <f aca="false">$B$4-41*($B$5+$B$6)/30-IF($B$11&lt;=41,$B$12,0)+L239+M239</f>
        <v>1965.05844898249</v>
      </c>
      <c r="U239" s="14" t="n">
        <f aca="false">$B$4-55*($B$5+$B$6)/30-IF($B$11&lt;=55,$B$12,0)+L239+M239+N239</f>
        <v>3453.47684562531</v>
      </c>
      <c r="V239" s="14" t="n">
        <f aca="false">$B$4-69*($B$5+$B$6)/30-IF($B$11&lt;=69,$B$12,0)+L239+M239+N239+O239</f>
        <v>5054.15792364694</v>
      </c>
      <c r="W239" s="14" t="n">
        <f aca="false">$B$4-83*($B$5+$B$6)/30-IF($B$11&lt;=83,$B$12,0)+L239+M239+N239+O239+P239</f>
        <v>7518.59602043659</v>
      </c>
      <c r="X239" s="14" t="n">
        <f aca="false">$B$4-90*($B$5+$B$6)/30-IF($B$11&lt;=90,$B$12,0)+L239+M239+N239+O239+P239+Q239</f>
        <v>11390.8438574001</v>
      </c>
      <c r="AA239" s="14" t="n">
        <f aca="false">MIN(R239:X239)</f>
        <v>1965.05844898249</v>
      </c>
    </row>
    <row r="240" customFormat="false" ht="15" hidden="false" customHeight="false" outlineLevel="0" collapsed="false">
      <c r="K240" s="2" t="n">
        <v>235</v>
      </c>
      <c r="L240" s="14" t="n">
        <f aca="true">$B$16+NORMINV(RAND(),0,SQRT($B$13*($B$7+$B$8^2))*$B$9*(1-$B$10))</f>
        <v>3622.88821062161</v>
      </c>
      <c r="M240" s="14" t="n">
        <f aca="true">$B$16+NORMINV(RAND(),0,SQRT($B$13*($B$7+$B$8^2))*$B$9*(1-$B$10))</f>
        <v>3866.91298190686</v>
      </c>
      <c r="N240" s="14" t="n">
        <f aca="true">$B$16+NORMINV(RAND(),0,SQRT($B$13*($B$7+$B$8^2))*$B$9*(1-$B$10))</f>
        <v>4298.32964558204</v>
      </c>
      <c r="O240" s="14" t="n">
        <f aca="true">$B$16+NORMINV(RAND(),0,SQRT($B$13*($B$7+$B$8^2))*$B$9*(1-$B$10))</f>
        <v>4058.23876038819</v>
      </c>
      <c r="P240" s="14" t="n">
        <f aca="true">$B$16+NORMINV(RAND(),0,SQRT($B$13*($B$7+$B$8^2))*$B$9*(1-$B$10))</f>
        <v>3837.72116328606</v>
      </c>
      <c r="Q240" s="14" t="n">
        <f aca="true">$B$16+NORMINV(RAND(),0,SQRT($B$13*($B$7+$B$8^2))*$B$9*(1-$B$10))</f>
        <v>3298.56723172944</v>
      </c>
      <c r="R240" s="14" t="n">
        <f aca="false">$B$4-13*($B$5+$B$6)/30-IF($B$11&lt;=13,$B$12,0)+0</f>
        <v>8876.66666666667</v>
      </c>
      <c r="S240" s="14" t="n">
        <f aca="false">$B$4-27*($B$5+$B$6)/30-IF($B$11&lt;=27,$B$12,0)+L240</f>
        <v>10212.8882106216</v>
      </c>
      <c r="T240" s="14" t="n">
        <f aca="false">$B$4-41*($B$5+$B$6)/30-IF($B$11&lt;=41,$B$12,0)+L240+M240</f>
        <v>608.334525861807</v>
      </c>
      <c r="U240" s="14" t="n">
        <f aca="false">$B$4-55*($B$5+$B$6)/30-IF($B$11&lt;=55,$B$12,0)+L240+M240+N240</f>
        <v>2619.99750477718</v>
      </c>
      <c r="V240" s="14" t="n">
        <f aca="false">$B$4-69*($B$5+$B$6)/30-IF($B$11&lt;=69,$B$12,0)+L240+M240+N240+O240</f>
        <v>4391.5695984987</v>
      </c>
      <c r="W240" s="14" t="n">
        <f aca="false">$B$4-83*($B$5+$B$6)/30-IF($B$11&lt;=83,$B$12,0)+L240+M240+N240+O240+P240</f>
        <v>5942.6240951181</v>
      </c>
      <c r="X240" s="14" t="n">
        <f aca="false">$B$4-90*($B$5+$B$6)/30-IF($B$11&lt;=90,$B$12,0)+L240+M240+N240+O240+P240+Q240</f>
        <v>8097.8579935142</v>
      </c>
      <c r="AA240" s="14" t="n">
        <f aca="false">MIN(R240:X240)</f>
        <v>608.334525861807</v>
      </c>
    </row>
    <row r="241" customFormat="false" ht="15" hidden="false" customHeight="false" outlineLevel="0" collapsed="false">
      <c r="K241" s="2" t="n">
        <v>236</v>
      </c>
      <c r="L241" s="14" t="n">
        <f aca="true">$B$16+NORMINV(RAND(),0,SQRT($B$13*($B$7+$B$8^2))*$B$9*(1-$B$10))</f>
        <v>3906.63170626277</v>
      </c>
      <c r="M241" s="14" t="n">
        <f aca="true">$B$16+NORMINV(RAND(),0,SQRT($B$13*($B$7+$B$8^2))*$B$9*(1-$B$10))</f>
        <v>4722.31541980837</v>
      </c>
      <c r="N241" s="14" t="n">
        <f aca="true">$B$16+NORMINV(RAND(),0,SQRT($B$13*($B$7+$B$8^2))*$B$9*(1-$B$10))</f>
        <v>4741.7694464346</v>
      </c>
      <c r="O241" s="14" t="n">
        <f aca="true">$B$16+NORMINV(RAND(),0,SQRT($B$13*($B$7+$B$8^2))*$B$9*(1-$B$10))</f>
        <v>4070.63200000362</v>
      </c>
      <c r="P241" s="14" t="n">
        <f aca="true">$B$16+NORMINV(RAND(),0,SQRT($B$13*($B$7+$B$8^2))*$B$9*(1-$B$10))</f>
        <v>4083.53641752554</v>
      </c>
      <c r="Q241" s="14" t="n">
        <f aca="true">$B$16+NORMINV(RAND(),0,SQRT($B$13*($B$7+$B$8^2))*$B$9*(1-$B$10))</f>
        <v>4054.04807192192</v>
      </c>
      <c r="R241" s="14" t="n">
        <f aca="false">$B$4-13*($B$5+$B$6)/30-IF($B$11&lt;=13,$B$12,0)+0</f>
        <v>8876.66666666667</v>
      </c>
      <c r="S241" s="14" t="n">
        <f aca="false">$B$4-27*($B$5+$B$6)/30-IF($B$11&lt;=27,$B$12,0)+L241</f>
        <v>10496.6317062628</v>
      </c>
      <c r="T241" s="14" t="n">
        <f aca="false">$B$4-41*($B$5+$B$6)/30-IF($B$11&lt;=41,$B$12,0)+L241+M241</f>
        <v>1747.48045940447</v>
      </c>
      <c r="U241" s="14" t="n">
        <f aca="false">$B$4-55*($B$5+$B$6)/30-IF($B$11&lt;=55,$B$12,0)+L241+M241+N241</f>
        <v>4202.5832391724</v>
      </c>
      <c r="V241" s="14" t="n">
        <f aca="false">$B$4-69*($B$5+$B$6)/30-IF($B$11&lt;=69,$B$12,0)+L241+M241+N241+O241</f>
        <v>5986.54857250935</v>
      </c>
      <c r="W241" s="14" t="n">
        <f aca="false">$B$4-83*($B$5+$B$6)/30-IF($B$11&lt;=83,$B$12,0)+L241+M241+N241+O241+P241</f>
        <v>7783.41832336823</v>
      </c>
      <c r="X241" s="14" t="n">
        <f aca="false">$B$4-90*($B$5+$B$6)/30-IF($B$11&lt;=90,$B$12,0)+L241+M241+N241+O241+P241+Q241</f>
        <v>10694.1330619568</v>
      </c>
      <c r="AA241" s="14" t="n">
        <f aca="false">MIN(R241:X241)</f>
        <v>1747.48045940447</v>
      </c>
    </row>
    <row r="242" customFormat="false" ht="15" hidden="false" customHeight="false" outlineLevel="0" collapsed="false">
      <c r="K242" s="2" t="n">
        <v>237</v>
      </c>
      <c r="L242" s="14" t="n">
        <f aca="true">$B$16+NORMINV(RAND(),0,SQRT($B$13*($B$7+$B$8^2))*$B$9*(1-$B$10))</f>
        <v>4194.06372462207</v>
      </c>
      <c r="M242" s="14" t="n">
        <f aca="true">$B$16+NORMINV(RAND(),0,SQRT($B$13*($B$7+$B$8^2))*$B$9*(1-$B$10))</f>
        <v>4249.37237147083</v>
      </c>
      <c r="N242" s="14" t="n">
        <f aca="true">$B$16+NORMINV(RAND(),0,SQRT($B$13*($B$7+$B$8^2))*$B$9*(1-$B$10))</f>
        <v>4072.15722208221</v>
      </c>
      <c r="O242" s="14" t="n">
        <f aca="true">$B$16+NORMINV(RAND(),0,SQRT($B$13*($B$7+$B$8^2))*$B$9*(1-$B$10))</f>
        <v>4131.74430367174</v>
      </c>
      <c r="P242" s="14" t="n">
        <f aca="true">$B$16+NORMINV(RAND(),0,SQRT($B$13*($B$7+$B$8^2))*$B$9*(1-$B$10))</f>
        <v>3648.70866334054</v>
      </c>
      <c r="Q242" s="14" t="n">
        <f aca="true">$B$16+NORMINV(RAND(),0,SQRT($B$13*($B$7+$B$8^2))*$B$9*(1-$B$10))</f>
        <v>4107.24559811449</v>
      </c>
      <c r="R242" s="14" t="n">
        <f aca="false">$B$4-13*($B$5+$B$6)/30-IF($B$11&lt;=13,$B$12,0)+0</f>
        <v>8876.66666666667</v>
      </c>
      <c r="S242" s="14" t="n">
        <f aca="false">$B$4-27*($B$5+$B$6)/30-IF($B$11&lt;=27,$B$12,0)+L242</f>
        <v>10784.0637246221</v>
      </c>
      <c r="T242" s="14" t="n">
        <f aca="false">$B$4-41*($B$5+$B$6)/30-IF($B$11&lt;=41,$B$12,0)+L242+M242</f>
        <v>1561.96942942623</v>
      </c>
      <c r="U242" s="14" t="n">
        <f aca="false">$B$4-55*($B$5+$B$6)/30-IF($B$11&lt;=55,$B$12,0)+L242+M242+N242</f>
        <v>3347.45998484178</v>
      </c>
      <c r="V242" s="14" t="n">
        <f aca="false">$B$4-69*($B$5+$B$6)/30-IF($B$11&lt;=69,$B$12,0)+L242+M242+N242+O242</f>
        <v>5192.53762184685</v>
      </c>
      <c r="W242" s="14" t="n">
        <f aca="false">$B$4-83*($B$5+$B$6)/30-IF($B$11&lt;=83,$B$12,0)+L242+M242+N242+O242+P242</f>
        <v>6554.57961852073</v>
      </c>
      <c r="X242" s="14" t="n">
        <f aca="false">$B$4-90*($B$5+$B$6)/30-IF($B$11&lt;=90,$B$12,0)+L242+M242+N242+O242+P242+Q242</f>
        <v>9518.49188330188</v>
      </c>
      <c r="AA242" s="14" t="n">
        <f aca="false">MIN(R242:X242)</f>
        <v>1561.96942942623</v>
      </c>
    </row>
    <row r="243" customFormat="false" ht="15" hidden="false" customHeight="false" outlineLevel="0" collapsed="false">
      <c r="K243" s="2" t="n">
        <v>238</v>
      </c>
      <c r="L243" s="14" t="n">
        <f aca="true">$B$16+NORMINV(RAND(),0,SQRT($B$13*($B$7+$B$8^2))*$B$9*(1-$B$10))</f>
        <v>3983.77343035565</v>
      </c>
      <c r="M243" s="14" t="n">
        <f aca="true">$B$16+NORMINV(RAND(),0,SQRT($B$13*($B$7+$B$8^2))*$B$9*(1-$B$10))</f>
        <v>4196.20980168215</v>
      </c>
      <c r="N243" s="14" t="n">
        <f aca="true">$B$16+NORMINV(RAND(),0,SQRT($B$13*($B$7+$B$8^2))*$B$9*(1-$B$10))</f>
        <v>4084.40730688347</v>
      </c>
      <c r="O243" s="14" t="n">
        <f aca="true">$B$16+NORMINV(RAND(),0,SQRT($B$13*($B$7+$B$8^2))*$B$9*(1-$B$10))</f>
        <v>4491.96576657503</v>
      </c>
      <c r="P243" s="14" t="n">
        <f aca="true">$B$16+NORMINV(RAND(),0,SQRT($B$13*($B$7+$B$8^2))*$B$9*(1-$B$10))</f>
        <v>3714.67306380831</v>
      </c>
      <c r="Q243" s="14" t="n">
        <f aca="true">$B$16+NORMINV(RAND(),0,SQRT($B$13*($B$7+$B$8^2))*$B$9*(1-$B$10))</f>
        <v>4294.99284423455</v>
      </c>
      <c r="R243" s="14" t="n">
        <f aca="false">$B$4-13*($B$5+$B$6)/30-IF($B$11&lt;=13,$B$12,0)+0</f>
        <v>8876.66666666667</v>
      </c>
      <c r="S243" s="14" t="n">
        <f aca="false">$B$4-27*($B$5+$B$6)/30-IF($B$11&lt;=27,$B$12,0)+L243</f>
        <v>10573.7734303557</v>
      </c>
      <c r="T243" s="14" t="n">
        <f aca="false">$B$4-41*($B$5+$B$6)/30-IF($B$11&lt;=41,$B$12,0)+L243+M243</f>
        <v>1298.51656537113</v>
      </c>
      <c r="U243" s="14" t="n">
        <f aca="false">$B$4-55*($B$5+$B$6)/30-IF($B$11&lt;=55,$B$12,0)+L243+M243+N243</f>
        <v>3096.25720558794</v>
      </c>
      <c r="V243" s="14" t="n">
        <f aca="false">$B$4-69*($B$5+$B$6)/30-IF($B$11&lt;=69,$B$12,0)+L243+M243+N243+O243</f>
        <v>5301.5563054963</v>
      </c>
      <c r="W243" s="14" t="n">
        <f aca="false">$B$4-83*($B$5+$B$6)/30-IF($B$11&lt;=83,$B$12,0)+L243+M243+N243+O243+P243</f>
        <v>6729.56270263795</v>
      </c>
      <c r="X243" s="14" t="n">
        <f aca="false">$B$4-90*($B$5+$B$6)/30-IF($B$11&lt;=90,$B$12,0)+L243+M243+N243+O243+P243+Q243</f>
        <v>9881.22221353917</v>
      </c>
      <c r="AA243" s="14" t="n">
        <f aca="false">MIN(R243:X243)</f>
        <v>1298.51656537113</v>
      </c>
    </row>
    <row r="244" customFormat="false" ht="15" hidden="false" customHeight="false" outlineLevel="0" collapsed="false">
      <c r="K244" s="2" t="n">
        <v>239</v>
      </c>
      <c r="L244" s="14" t="n">
        <f aca="true">$B$16+NORMINV(RAND(),0,SQRT($B$13*($B$7+$B$8^2))*$B$9*(1-$B$10))</f>
        <v>3612.86428511184</v>
      </c>
      <c r="M244" s="14" t="n">
        <f aca="true">$B$16+NORMINV(RAND(),0,SQRT($B$13*($B$7+$B$8^2))*$B$9*(1-$B$10))</f>
        <v>3729.69438550781</v>
      </c>
      <c r="N244" s="14" t="n">
        <f aca="true">$B$16+NORMINV(RAND(),0,SQRT($B$13*($B$7+$B$8^2))*$B$9*(1-$B$10))</f>
        <v>4681.26445867767</v>
      </c>
      <c r="O244" s="14" t="n">
        <f aca="true">$B$16+NORMINV(RAND(),0,SQRT($B$13*($B$7+$B$8^2))*$B$9*(1-$B$10))</f>
        <v>4492.70388373142</v>
      </c>
      <c r="P244" s="14" t="n">
        <f aca="true">$B$16+NORMINV(RAND(),0,SQRT($B$13*($B$7+$B$8^2))*$B$9*(1-$B$10))</f>
        <v>4274.72608533984</v>
      </c>
      <c r="Q244" s="14" t="n">
        <f aca="true">$B$16+NORMINV(RAND(),0,SQRT($B$13*($B$7+$B$8^2))*$B$9*(1-$B$10))</f>
        <v>4051.96535527509</v>
      </c>
      <c r="R244" s="14" t="n">
        <f aca="false">$B$4-13*($B$5+$B$6)/30-IF($B$11&lt;=13,$B$12,0)+0</f>
        <v>8876.66666666667</v>
      </c>
      <c r="S244" s="14" t="n">
        <f aca="false">$B$4-27*($B$5+$B$6)/30-IF($B$11&lt;=27,$B$12,0)+L244</f>
        <v>10202.8642851118</v>
      </c>
      <c r="T244" s="14" t="n">
        <f aca="false">$B$4-41*($B$5+$B$6)/30-IF($B$11&lt;=41,$B$12,0)+L244+M244</f>
        <v>461.092003952987</v>
      </c>
      <c r="U244" s="14" t="n">
        <f aca="false">$B$4-55*($B$5+$B$6)/30-IF($B$11&lt;=55,$B$12,0)+L244+M244+N244</f>
        <v>2855.68979596399</v>
      </c>
      <c r="V244" s="14" t="n">
        <f aca="false">$B$4-69*($B$5+$B$6)/30-IF($B$11&lt;=69,$B$12,0)+L244+M244+N244+O244</f>
        <v>5061.72701302875</v>
      </c>
      <c r="W244" s="14" t="n">
        <f aca="false">$B$4-83*($B$5+$B$6)/30-IF($B$11&lt;=83,$B$12,0)+L244+M244+N244+O244+P244</f>
        <v>7049.78643170192</v>
      </c>
      <c r="X244" s="14" t="n">
        <f aca="false">$B$4-90*($B$5+$B$6)/30-IF($B$11&lt;=90,$B$12,0)+L244+M244+N244+O244+P244+Q244</f>
        <v>9958.41845364368</v>
      </c>
      <c r="AA244" s="14" t="n">
        <f aca="false">MIN(R244:X244)</f>
        <v>461.092003952987</v>
      </c>
    </row>
    <row r="245" customFormat="false" ht="15" hidden="false" customHeight="false" outlineLevel="0" collapsed="false">
      <c r="K245" s="2" t="n">
        <v>240</v>
      </c>
      <c r="L245" s="14" t="n">
        <f aca="true">$B$16+NORMINV(RAND(),0,SQRT($B$13*($B$7+$B$8^2))*$B$9*(1-$B$10))</f>
        <v>4195.65432313999</v>
      </c>
      <c r="M245" s="14" t="n">
        <f aca="true">$B$16+NORMINV(RAND(),0,SQRT($B$13*($B$7+$B$8^2))*$B$9*(1-$B$10))</f>
        <v>4102.56724665467</v>
      </c>
      <c r="N245" s="14" t="n">
        <f aca="true">$B$16+NORMINV(RAND(),0,SQRT($B$13*($B$7+$B$8^2))*$B$9*(1-$B$10))</f>
        <v>3676.4084038214</v>
      </c>
      <c r="O245" s="14" t="n">
        <f aca="true">$B$16+NORMINV(RAND(),0,SQRT($B$13*($B$7+$B$8^2))*$B$9*(1-$B$10))</f>
        <v>4329.49035641984</v>
      </c>
      <c r="P245" s="14" t="n">
        <f aca="true">$B$16+NORMINV(RAND(),0,SQRT($B$13*($B$7+$B$8^2))*$B$9*(1-$B$10))</f>
        <v>4337.07425071141</v>
      </c>
      <c r="Q245" s="14" t="n">
        <f aca="true">$B$16+NORMINV(RAND(),0,SQRT($B$13*($B$7+$B$8^2))*$B$9*(1-$B$10))</f>
        <v>3768.60385579063</v>
      </c>
      <c r="R245" s="14" t="n">
        <f aca="false">$B$4-13*($B$5+$B$6)/30-IF($B$11&lt;=13,$B$12,0)+0</f>
        <v>8876.66666666667</v>
      </c>
      <c r="S245" s="14" t="n">
        <f aca="false">$B$4-27*($B$5+$B$6)/30-IF($B$11&lt;=27,$B$12,0)+L245</f>
        <v>10785.65432314</v>
      </c>
      <c r="T245" s="14" t="n">
        <f aca="false">$B$4-41*($B$5+$B$6)/30-IF($B$11&lt;=41,$B$12,0)+L245+M245</f>
        <v>1416.754903128</v>
      </c>
      <c r="U245" s="14" t="n">
        <f aca="false">$B$4-55*($B$5+$B$6)/30-IF($B$11&lt;=55,$B$12,0)+L245+M245+N245</f>
        <v>2806.49664028273</v>
      </c>
      <c r="V245" s="14" t="n">
        <f aca="false">$B$4-69*($B$5+$B$6)/30-IF($B$11&lt;=69,$B$12,0)+L245+M245+N245+O245</f>
        <v>4849.3203300359</v>
      </c>
      <c r="W245" s="14" t="n">
        <f aca="false">$B$4-83*($B$5+$B$6)/30-IF($B$11&lt;=83,$B$12,0)+L245+M245+N245+O245+P245</f>
        <v>6899.72791408065</v>
      </c>
      <c r="X245" s="14" t="n">
        <f aca="false">$B$4-90*($B$5+$B$6)/30-IF($B$11&lt;=90,$B$12,0)+L245+M245+N245+O245+P245+Q245</f>
        <v>9524.99843653794</v>
      </c>
      <c r="AA245" s="14" t="n">
        <f aca="false">MIN(R245:X245)</f>
        <v>1416.754903128</v>
      </c>
    </row>
    <row r="246" customFormat="false" ht="15" hidden="false" customHeight="false" outlineLevel="0" collapsed="false">
      <c r="K246" s="2" t="n">
        <v>241</v>
      </c>
      <c r="L246" s="14" t="n">
        <f aca="true">$B$16+NORMINV(RAND(),0,SQRT($B$13*($B$7+$B$8^2))*$B$9*(1-$B$10))</f>
        <v>3635.12100713411</v>
      </c>
      <c r="M246" s="14" t="n">
        <f aca="true">$B$16+NORMINV(RAND(),0,SQRT($B$13*($B$7+$B$8^2))*$B$9*(1-$B$10))</f>
        <v>4062.8157830416</v>
      </c>
      <c r="N246" s="14" t="n">
        <f aca="true">$B$16+NORMINV(RAND(),0,SQRT($B$13*($B$7+$B$8^2))*$B$9*(1-$B$10))</f>
        <v>3615.91343468719</v>
      </c>
      <c r="O246" s="14" t="n">
        <f aca="true">$B$16+NORMINV(RAND(),0,SQRT($B$13*($B$7+$B$8^2))*$B$9*(1-$B$10))</f>
        <v>3999.74980055555</v>
      </c>
      <c r="P246" s="14" t="n">
        <f aca="true">$B$16+NORMINV(RAND(),0,SQRT($B$13*($B$7+$B$8^2))*$B$9*(1-$B$10))</f>
        <v>4181.70381617261</v>
      </c>
      <c r="Q246" s="14" t="n">
        <f aca="true">$B$16+NORMINV(RAND(),0,SQRT($B$13*($B$7+$B$8^2))*$B$9*(1-$B$10))</f>
        <v>3470.04714966199</v>
      </c>
      <c r="R246" s="14" t="n">
        <f aca="false">$B$4-13*($B$5+$B$6)/30-IF($B$11&lt;=13,$B$12,0)+0</f>
        <v>8876.66666666667</v>
      </c>
      <c r="S246" s="14" t="n">
        <f aca="false">$B$4-27*($B$5+$B$6)/30-IF($B$11&lt;=27,$B$12,0)+L246</f>
        <v>10225.1210071341</v>
      </c>
      <c r="T246" s="14" t="n">
        <f aca="false">$B$4-41*($B$5+$B$6)/30-IF($B$11&lt;=41,$B$12,0)+L246+M246</f>
        <v>816.470123509041</v>
      </c>
      <c r="U246" s="14" t="n">
        <f aca="false">$B$4-55*($B$5+$B$6)/30-IF($B$11&lt;=55,$B$12,0)+L246+M246+N246</f>
        <v>2145.71689152956</v>
      </c>
      <c r="V246" s="14" t="n">
        <f aca="false">$B$4-69*($B$5+$B$6)/30-IF($B$11&lt;=69,$B$12,0)+L246+M246+N246+O246</f>
        <v>3858.80002541844</v>
      </c>
      <c r="W246" s="14" t="n">
        <f aca="false">$B$4-83*($B$5+$B$6)/30-IF($B$11&lt;=83,$B$12,0)+L246+M246+N246+O246+P246</f>
        <v>5753.83717492438</v>
      </c>
      <c r="X246" s="14" t="n">
        <f aca="false">$B$4-90*($B$5+$B$6)/30-IF($B$11&lt;=90,$B$12,0)+L246+M246+N246+O246+P246+Q246</f>
        <v>8080.55099125304</v>
      </c>
      <c r="AA246" s="14" t="n">
        <f aca="false">MIN(R246:X246)</f>
        <v>816.470123509041</v>
      </c>
    </row>
    <row r="247" customFormat="false" ht="15" hidden="false" customHeight="false" outlineLevel="0" collapsed="false">
      <c r="K247" s="2" t="n">
        <v>242</v>
      </c>
      <c r="L247" s="14" t="n">
        <f aca="true">$B$16+NORMINV(RAND(),0,SQRT($B$13*($B$7+$B$8^2))*$B$9*(1-$B$10))</f>
        <v>4464.40317944445</v>
      </c>
      <c r="M247" s="14" t="n">
        <f aca="true">$B$16+NORMINV(RAND(),0,SQRT($B$13*($B$7+$B$8^2))*$B$9*(1-$B$10))</f>
        <v>3440.61441741259</v>
      </c>
      <c r="N247" s="14" t="n">
        <f aca="true">$B$16+NORMINV(RAND(),0,SQRT($B$13*($B$7+$B$8^2))*$B$9*(1-$B$10))</f>
        <v>3719.13912318536</v>
      </c>
      <c r="O247" s="14" t="n">
        <f aca="true">$B$16+NORMINV(RAND(),0,SQRT($B$13*($B$7+$B$8^2))*$B$9*(1-$B$10))</f>
        <v>3696.38067770702</v>
      </c>
      <c r="P247" s="14" t="n">
        <f aca="true">$B$16+NORMINV(RAND(),0,SQRT($B$13*($B$7+$B$8^2))*$B$9*(1-$B$10))</f>
        <v>4357.49036565113</v>
      </c>
      <c r="Q247" s="14" t="n">
        <f aca="true">$B$16+NORMINV(RAND(),0,SQRT($B$13*($B$7+$B$8^2))*$B$9*(1-$B$10))</f>
        <v>4327.21484960207</v>
      </c>
      <c r="R247" s="14" t="n">
        <f aca="false">$B$4-13*($B$5+$B$6)/30-IF($B$11&lt;=13,$B$12,0)+0</f>
        <v>8876.66666666667</v>
      </c>
      <c r="S247" s="14" t="n">
        <f aca="false">$B$4-27*($B$5+$B$6)/30-IF($B$11&lt;=27,$B$12,0)+L247</f>
        <v>11054.4031794445</v>
      </c>
      <c r="T247" s="14" t="n">
        <f aca="false">$B$4-41*($B$5+$B$6)/30-IF($B$11&lt;=41,$B$12,0)+L247+M247</f>
        <v>1023.55093019038</v>
      </c>
      <c r="U247" s="14" t="n">
        <f aca="false">$B$4-55*($B$5+$B$6)/30-IF($B$11&lt;=55,$B$12,0)+L247+M247+N247</f>
        <v>2456.02338670907</v>
      </c>
      <c r="V247" s="14" t="n">
        <f aca="false">$B$4-69*($B$5+$B$6)/30-IF($B$11&lt;=69,$B$12,0)+L247+M247+N247+O247</f>
        <v>3865.73739774942</v>
      </c>
      <c r="W247" s="14" t="n">
        <f aca="false">$B$4-83*($B$5+$B$6)/30-IF($B$11&lt;=83,$B$12,0)+L247+M247+N247+O247+P247</f>
        <v>5936.56109673389</v>
      </c>
      <c r="X247" s="14" t="n">
        <f aca="false">$B$4-90*($B$5+$B$6)/30-IF($B$11&lt;=90,$B$12,0)+L247+M247+N247+O247+P247+Q247</f>
        <v>9120.44261300263</v>
      </c>
      <c r="AA247" s="14" t="n">
        <f aca="false">MIN(R247:X247)</f>
        <v>1023.55093019038</v>
      </c>
    </row>
    <row r="248" customFormat="false" ht="15" hidden="false" customHeight="false" outlineLevel="0" collapsed="false">
      <c r="K248" s="2" t="n">
        <v>243</v>
      </c>
      <c r="L248" s="14" t="n">
        <f aca="true">$B$16+NORMINV(RAND(),0,SQRT($B$13*($B$7+$B$8^2))*$B$9*(1-$B$10))</f>
        <v>3778.51649379198</v>
      </c>
      <c r="M248" s="14" t="n">
        <f aca="true">$B$16+NORMINV(RAND(),0,SQRT($B$13*($B$7+$B$8^2))*$B$9*(1-$B$10))</f>
        <v>3639.2075284575</v>
      </c>
      <c r="N248" s="14" t="n">
        <f aca="true">$B$16+NORMINV(RAND(),0,SQRT($B$13*($B$7+$B$8^2))*$B$9*(1-$B$10))</f>
        <v>4160.95217717317</v>
      </c>
      <c r="O248" s="14" t="n">
        <f aca="true">$B$16+NORMINV(RAND(),0,SQRT($B$13*($B$7+$B$8^2))*$B$9*(1-$B$10))</f>
        <v>4610.51697947926</v>
      </c>
      <c r="P248" s="14" t="n">
        <f aca="true">$B$16+NORMINV(RAND(),0,SQRT($B$13*($B$7+$B$8^2))*$B$9*(1-$B$10))</f>
        <v>4316.56468517237</v>
      </c>
      <c r="Q248" s="14" t="n">
        <f aca="true">$B$16+NORMINV(RAND(),0,SQRT($B$13*($B$7+$B$8^2))*$B$9*(1-$B$10))</f>
        <v>3468.90227801759</v>
      </c>
      <c r="R248" s="14" t="n">
        <f aca="false">$B$4-13*($B$5+$B$6)/30-IF($B$11&lt;=13,$B$12,0)+0</f>
        <v>8876.66666666667</v>
      </c>
      <c r="S248" s="14" t="n">
        <f aca="false">$B$4-27*($B$5+$B$6)/30-IF($B$11&lt;=27,$B$12,0)+L248</f>
        <v>10368.516493792</v>
      </c>
      <c r="T248" s="14" t="n">
        <f aca="false">$B$4-41*($B$5+$B$6)/30-IF($B$11&lt;=41,$B$12,0)+L248+M248</f>
        <v>536.257355582809</v>
      </c>
      <c r="U248" s="14" t="n">
        <f aca="false">$B$4-55*($B$5+$B$6)/30-IF($B$11&lt;=55,$B$12,0)+L248+M248+N248</f>
        <v>2410.54286608931</v>
      </c>
      <c r="V248" s="14" t="n">
        <f aca="false">$B$4-69*($B$5+$B$6)/30-IF($B$11&lt;=69,$B$12,0)+L248+M248+N248+O248</f>
        <v>4734.3931789019</v>
      </c>
      <c r="W248" s="14" t="n">
        <f aca="false">$B$4-83*($B$5+$B$6)/30-IF($B$11&lt;=83,$B$12,0)+L248+M248+N248+O248+P248</f>
        <v>6764.2911974076</v>
      </c>
      <c r="X248" s="14" t="n">
        <f aca="false">$B$4-90*($B$5+$B$6)/30-IF($B$11&lt;=90,$B$12,0)+L248+M248+N248+O248+P248+Q248</f>
        <v>9089.86014209186</v>
      </c>
      <c r="AA248" s="14" t="n">
        <f aca="false">MIN(R248:X248)</f>
        <v>536.257355582809</v>
      </c>
    </row>
    <row r="249" customFormat="false" ht="15" hidden="false" customHeight="false" outlineLevel="0" collapsed="false">
      <c r="K249" s="2" t="n">
        <v>244</v>
      </c>
      <c r="L249" s="14" t="n">
        <f aca="true">$B$16+NORMINV(RAND(),0,SQRT($B$13*($B$7+$B$8^2))*$B$9*(1-$B$10))</f>
        <v>4359.93202308133</v>
      </c>
      <c r="M249" s="14" t="n">
        <f aca="true">$B$16+NORMINV(RAND(),0,SQRT($B$13*($B$7+$B$8^2))*$B$9*(1-$B$10))</f>
        <v>4066.74116017317</v>
      </c>
      <c r="N249" s="14" t="n">
        <f aca="true">$B$16+NORMINV(RAND(),0,SQRT($B$13*($B$7+$B$8^2))*$B$9*(1-$B$10))</f>
        <v>3806.22511525484</v>
      </c>
      <c r="O249" s="14" t="n">
        <f aca="true">$B$16+NORMINV(RAND(),0,SQRT($B$13*($B$7+$B$8^2))*$B$9*(1-$B$10))</f>
        <v>4166.44308665932</v>
      </c>
      <c r="P249" s="14" t="n">
        <f aca="true">$B$16+NORMINV(RAND(),0,SQRT($B$13*($B$7+$B$8^2))*$B$9*(1-$B$10))</f>
        <v>3800.46509173868</v>
      </c>
      <c r="Q249" s="14" t="n">
        <f aca="true">$B$16+NORMINV(RAND(),0,SQRT($B$13*($B$7+$B$8^2))*$B$9*(1-$B$10))</f>
        <v>4567.13662940468</v>
      </c>
      <c r="R249" s="14" t="n">
        <f aca="false">$B$4-13*($B$5+$B$6)/30-IF($B$11&lt;=13,$B$12,0)+0</f>
        <v>8876.66666666667</v>
      </c>
      <c r="S249" s="14" t="n">
        <f aca="false">$B$4-27*($B$5+$B$6)/30-IF($B$11&lt;=27,$B$12,0)+L249</f>
        <v>10949.9320230813</v>
      </c>
      <c r="T249" s="14" t="n">
        <f aca="false">$B$4-41*($B$5+$B$6)/30-IF($B$11&lt;=41,$B$12,0)+L249+M249</f>
        <v>1545.20651658782</v>
      </c>
      <c r="U249" s="14" t="n">
        <f aca="false">$B$4-55*($B$5+$B$6)/30-IF($B$11&lt;=55,$B$12,0)+L249+M249+N249</f>
        <v>3064.764965176</v>
      </c>
      <c r="V249" s="14" t="n">
        <f aca="false">$B$4-69*($B$5+$B$6)/30-IF($B$11&lt;=69,$B$12,0)+L249+M249+N249+O249</f>
        <v>4944.54138516865</v>
      </c>
      <c r="W249" s="14" t="n">
        <f aca="false">$B$4-83*($B$5+$B$6)/30-IF($B$11&lt;=83,$B$12,0)+L249+M249+N249+O249+P249</f>
        <v>6458.33981024066</v>
      </c>
      <c r="X249" s="14" t="n">
        <f aca="false">$B$4-90*($B$5+$B$6)/30-IF($B$11&lt;=90,$B$12,0)+L249+M249+N249+O249+P249+Q249</f>
        <v>9882.143106312</v>
      </c>
      <c r="AA249" s="14" t="n">
        <f aca="false">MIN(R249:X249)</f>
        <v>1545.20651658782</v>
      </c>
    </row>
    <row r="250" customFormat="false" ht="15" hidden="false" customHeight="false" outlineLevel="0" collapsed="false">
      <c r="K250" s="2" t="n">
        <v>245</v>
      </c>
      <c r="L250" s="14" t="n">
        <f aca="true">$B$16+NORMINV(RAND(),0,SQRT($B$13*($B$7+$B$8^2))*$B$9*(1-$B$10))</f>
        <v>4478.34803149609</v>
      </c>
      <c r="M250" s="14" t="n">
        <f aca="true">$B$16+NORMINV(RAND(),0,SQRT($B$13*($B$7+$B$8^2))*$B$9*(1-$B$10))</f>
        <v>4549.16275807331</v>
      </c>
      <c r="N250" s="14" t="n">
        <f aca="true">$B$16+NORMINV(RAND(),0,SQRT($B$13*($B$7+$B$8^2))*$B$9*(1-$B$10))</f>
        <v>4141.06045506069</v>
      </c>
      <c r="O250" s="14" t="n">
        <f aca="true">$B$16+NORMINV(RAND(),0,SQRT($B$13*($B$7+$B$8^2))*$B$9*(1-$B$10))</f>
        <v>3764.32638686417</v>
      </c>
      <c r="P250" s="14" t="n">
        <f aca="true">$B$16+NORMINV(RAND(),0,SQRT($B$13*($B$7+$B$8^2))*$B$9*(1-$B$10))</f>
        <v>4041.25292761321</v>
      </c>
      <c r="Q250" s="14" t="n">
        <f aca="true">$B$16+NORMINV(RAND(),0,SQRT($B$13*($B$7+$B$8^2))*$B$9*(1-$B$10))</f>
        <v>3675.22050915918</v>
      </c>
      <c r="R250" s="14" t="n">
        <f aca="false">$B$4-13*($B$5+$B$6)/30-IF($B$11&lt;=13,$B$12,0)+0</f>
        <v>8876.66666666667</v>
      </c>
      <c r="S250" s="14" t="n">
        <f aca="false">$B$4-27*($B$5+$B$6)/30-IF($B$11&lt;=27,$B$12,0)+L250</f>
        <v>11068.3480314961</v>
      </c>
      <c r="T250" s="14" t="n">
        <f aca="false">$B$4-41*($B$5+$B$6)/30-IF($B$11&lt;=41,$B$12,0)+L250+M250</f>
        <v>2146.04412290273</v>
      </c>
      <c r="U250" s="14" t="n">
        <f aca="false">$B$4-55*($B$5+$B$6)/30-IF($B$11&lt;=55,$B$12,0)+L250+M250+N250</f>
        <v>4000.43791129675</v>
      </c>
      <c r="V250" s="14" t="n">
        <f aca="false">$B$4-69*($B$5+$B$6)/30-IF($B$11&lt;=69,$B$12,0)+L250+M250+N250+O250</f>
        <v>5478.09763149426</v>
      </c>
      <c r="W250" s="14" t="n">
        <f aca="false">$B$4-83*($B$5+$B$6)/30-IF($B$11&lt;=83,$B$12,0)+L250+M250+N250+O250+P250</f>
        <v>7232.68389244081</v>
      </c>
      <c r="X250" s="14" t="n">
        <f aca="false">$B$4-90*($B$5+$B$6)/30-IF($B$11&lt;=90,$B$12,0)+L250+M250+N250+O250+P250+Q250</f>
        <v>9764.57106826665</v>
      </c>
      <c r="AA250" s="14" t="n">
        <f aca="false">MIN(R250:X250)</f>
        <v>2146.04412290273</v>
      </c>
    </row>
    <row r="251" customFormat="false" ht="15" hidden="false" customHeight="false" outlineLevel="0" collapsed="false">
      <c r="K251" s="2" t="n">
        <v>246</v>
      </c>
      <c r="L251" s="14" t="n">
        <f aca="true">$B$16+NORMINV(RAND(),0,SQRT($B$13*($B$7+$B$8^2))*$B$9*(1-$B$10))</f>
        <v>4095.01021991136</v>
      </c>
      <c r="M251" s="14" t="n">
        <f aca="true">$B$16+NORMINV(RAND(),0,SQRT($B$13*($B$7+$B$8^2))*$B$9*(1-$B$10))</f>
        <v>4386.08643882963</v>
      </c>
      <c r="N251" s="14" t="n">
        <f aca="true">$B$16+NORMINV(RAND(),0,SQRT($B$13*($B$7+$B$8^2))*$B$9*(1-$B$10))</f>
        <v>4109.60281386832</v>
      </c>
      <c r="O251" s="14" t="n">
        <f aca="true">$B$16+NORMINV(RAND(),0,SQRT($B$13*($B$7+$B$8^2))*$B$9*(1-$B$10))</f>
        <v>3866.30038797333</v>
      </c>
      <c r="P251" s="14" t="n">
        <f aca="true">$B$16+NORMINV(RAND(),0,SQRT($B$13*($B$7+$B$8^2))*$B$9*(1-$B$10))</f>
        <v>4319.30609719066</v>
      </c>
      <c r="Q251" s="14" t="n">
        <f aca="true">$B$16+NORMINV(RAND(),0,SQRT($B$13*($B$7+$B$8^2))*$B$9*(1-$B$10))</f>
        <v>4582.28769379416</v>
      </c>
      <c r="R251" s="14" t="n">
        <f aca="false">$B$4-13*($B$5+$B$6)/30-IF($B$11&lt;=13,$B$12,0)+0</f>
        <v>8876.66666666667</v>
      </c>
      <c r="S251" s="14" t="n">
        <f aca="false">$B$4-27*($B$5+$B$6)/30-IF($B$11&lt;=27,$B$12,0)+L251</f>
        <v>10685.0102199114</v>
      </c>
      <c r="T251" s="14" t="n">
        <f aca="false">$B$4-41*($B$5+$B$6)/30-IF($B$11&lt;=41,$B$12,0)+L251+M251</f>
        <v>1599.62999207432</v>
      </c>
      <c r="U251" s="14" t="n">
        <f aca="false">$B$4-55*($B$5+$B$6)/30-IF($B$11&lt;=55,$B$12,0)+L251+M251+N251</f>
        <v>3422.56613927598</v>
      </c>
      <c r="V251" s="14" t="n">
        <f aca="false">$B$4-69*($B$5+$B$6)/30-IF($B$11&lt;=69,$B$12,0)+L251+M251+N251+O251</f>
        <v>5002.19986058264</v>
      </c>
      <c r="W251" s="14" t="n">
        <f aca="false">$B$4-83*($B$5+$B$6)/30-IF($B$11&lt;=83,$B$12,0)+L251+M251+N251+O251+P251</f>
        <v>7034.83929110663</v>
      </c>
      <c r="X251" s="14" t="n">
        <f aca="false">$B$4-90*($B$5+$B$6)/30-IF($B$11&lt;=90,$B$12,0)+L251+M251+N251+O251+P251+Q251</f>
        <v>10473.7936515675</v>
      </c>
      <c r="AA251" s="14" t="n">
        <f aca="false">MIN(R251:X251)</f>
        <v>1599.62999207432</v>
      </c>
    </row>
    <row r="252" customFormat="false" ht="15" hidden="false" customHeight="false" outlineLevel="0" collapsed="false">
      <c r="K252" s="2" t="n">
        <v>247</v>
      </c>
      <c r="L252" s="14" t="n">
        <f aca="true">$B$16+NORMINV(RAND(),0,SQRT($B$13*($B$7+$B$8^2))*$B$9*(1-$B$10))</f>
        <v>3594.10309783831</v>
      </c>
      <c r="M252" s="14" t="n">
        <f aca="true">$B$16+NORMINV(RAND(),0,SQRT($B$13*($B$7+$B$8^2))*$B$9*(1-$B$10))</f>
        <v>4300.60204029674</v>
      </c>
      <c r="N252" s="14" t="n">
        <f aca="true">$B$16+NORMINV(RAND(),0,SQRT($B$13*($B$7+$B$8^2))*$B$9*(1-$B$10))</f>
        <v>3689.45709014999</v>
      </c>
      <c r="O252" s="14" t="n">
        <f aca="true">$B$16+NORMINV(RAND(),0,SQRT($B$13*($B$7+$B$8^2))*$B$9*(1-$B$10))</f>
        <v>4698.15740920799</v>
      </c>
      <c r="P252" s="14" t="n">
        <f aca="true">$B$16+NORMINV(RAND(),0,SQRT($B$13*($B$7+$B$8^2))*$B$9*(1-$B$10))</f>
        <v>4344.65360185263</v>
      </c>
      <c r="Q252" s="14" t="n">
        <f aca="true">$B$16+NORMINV(RAND(),0,SQRT($B$13*($B$7+$B$8^2))*$B$9*(1-$B$10))</f>
        <v>4191.67384964301</v>
      </c>
      <c r="R252" s="14" t="n">
        <f aca="false">$B$4-13*($B$5+$B$6)/30-IF($B$11&lt;=13,$B$12,0)+0</f>
        <v>8876.66666666667</v>
      </c>
      <c r="S252" s="14" t="n">
        <f aca="false">$B$4-27*($B$5+$B$6)/30-IF($B$11&lt;=27,$B$12,0)+L252</f>
        <v>10184.1030978383</v>
      </c>
      <c r="T252" s="14" t="n">
        <f aca="false">$B$4-41*($B$5+$B$6)/30-IF($B$11&lt;=41,$B$12,0)+L252+M252</f>
        <v>1013.23847146838</v>
      </c>
      <c r="U252" s="14" t="n">
        <f aca="false">$B$4-55*($B$5+$B$6)/30-IF($B$11&lt;=55,$B$12,0)+L252+M252+N252</f>
        <v>2416.0288949517</v>
      </c>
      <c r="V252" s="14" t="n">
        <f aca="false">$B$4-69*($B$5+$B$6)/30-IF($B$11&lt;=69,$B$12,0)+L252+M252+N252+O252</f>
        <v>4827.51963749302</v>
      </c>
      <c r="W252" s="14" t="n">
        <f aca="false">$B$4-83*($B$5+$B$6)/30-IF($B$11&lt;=83,$B$12,0)+L252+M252+N252+O252+P252</f>
        <v>6885.50657267899</v>
      </c>
      <c r="X252" s="14" t="n">
        <f aca="false">$B$4-90*($B$5+$B$6)/30-IF($B$11&lt;=90,$B$12,0)+L252+M252+N252+O252+P252+Q252</f>
        <v>9933.84708898867</v>
      </c>
      <c r="AA252" s="14" t="n">
        <f aca="false">MIN(R252:X252)</f>
        <v>1013.23847146838</v>
      </c>
    </row>
    <row r="253" customFormat="false" ht="15" hidden="false" customHeight="false" outlineLevel="0" collapsed="false">
      <c r="K253" s="2" t="n">
        <v>248</v>
      </c>
      <c r="L253" s="14" t="n">
        <f aca="true">$B$16+NORMINV(RAND(),0,SQRT($B$13*($B$7+$B$8^2))*$B$9*(1-$B$10))</f>
        <v>4241.24869316412</v>
      </c>
      <c r="M253" s="14" t="n">
        <f aca="true">$B$16+NORMINV(RAND(),0,SQRT($B$13*($B$7+$B$8^2))*$B$9*(1-$B$10))</f>
        <v>4136.56041220974</v>
      </c>
      <c r="N253" s="14" t="n">
        <f aca="true">$B$16+NORMINV(RAND(),0,SQRT($B$13*($B$7+$B$8^2))*$B$9*(1-$B$10))</f>
        <v>4148.38900345648</v>
      </c>
      <c r="O253" s="14" t="n">
        <f aca="true">$B$16+NORMINV(RAND(),0,SQRT($B$13*($B$7+$B$8^2))*$B$9*(1-$B$10))</f>
        <v>3978.25086037832</v>
      </c>
      <c r="P253" s="14" t="n">
        <f aca="true">$B$16+NORMINV(RAND(),0,SQRT($B$13*($B$7+$B$8^2))*$B$9*(1-$B$10))</f>
        <v>4089.79438701289</v>
      </c>
      <c r="Q253" s="14" t="n">
        <f aca="true">$B$16+NORMINV(RAND(),0,SQRT($B$13*($B$7+$B$8^2))*$B$9*(1-$B$10))</f>
        <v>3989.21207689791</v>
      </c>
      <c r="R253" s="14" t="n">
        <f aca="false">$B$4-13*($B$5+$B$6)/30-IF($B$11&lt;=13,$B$12,0)+0</f>
        <v>8876.66666666667</v>
      </c>
      <c r="S253" s="14" t="n">
        <f aca="false">$B$4-27*($B$5+$B$6)/30-IF($B$11&lt;=27,$B$12,0)+L253</f>
        <v>10831.2486931641</v>
      </c>
      <c r="T253" s="14" t="n">
        <f aca="false">$B$4-41*($B$5+$B$6)/30-IF($B$11&lt;=41,$B$12,0)+L253+M253</f>
        <v>1496.34243870719</v>
      </c>
      <c r="U253" s="14" t="n">
        <f aca="false">$B$4-55*($B$5+$B$6)/30-IF($B$11&lt;=55,$B$12,0)+L253+M253+N253</f>
        <v>3358.064775497</v>
      </c>
      <c r="V253" s="14" t="n">
        <f aca="false">$B$4-69*($B$5+$B$6)/30-IF($B$11&lt;=69,$B$12,0)+L253+M253+N253+O253</f>
        <v>5049.64896920866</v>
      </c>
      <c r="W253" s="14" t="n">
        <f aca="false">$B$4-83*($B$5+$B$6)/30-IF($B$11&lt;=83,$B$12,0)+L253+M253+N253+O253+P253</f>
        <v>6852.77668955488</v>
      </c>
      <c r="X253" s="14" t="n">
        <f aca="false">$B$4-90*($B$5+$B$6)/30-IF($B$11&lt;=90,$B$12,0)+L253+M253+N253+O253+P253+Q253</f>
        <v>9698.65543311946</v>
      </c>
      <c r="AA253" s="14" t="n">
        <f aca="false">MIN(R253:X253)</f>
        <v>1496.34243870719</v>
      </c>
    </row>
    <row r="254" customFormat="false" ht="15" hidden="false" customHeight="false" outlineLevel="0" collapsed="false">
      <c r="K254" s="2" t="n">
        <v>249</v>
      </c>
      <c r="L254" s="14" t="n">
        <f aca="true">$B$16+NORMINV(RAND(),0,SQRT($B$13*($B$7+$B$8^2))*$B$9*(1-$B$10))</f>
        <v>4443.88368951562</v>
      </c>
      <c r="M254" s="14" t="n">
        <f aca="true">$B$16+NORMINV(RAND(),0,SQRT($B$13*($B$7+$B$8^2))*$B$9*(1-$B$10))</f>
        <v>4184.64478570344</v>
      </c>
      <c r="N254" s="14" t="n">
        <f aca="true">$B$16+NORMINV(RAND(),0,SQRT($B$13*($B$7+$B$8^2))*$B$9*(1-$B$10))</f>
        <v>3896.51574442896</v>
      </c>
      <c r="O254" s="14" t="n">
        <f aca="true">$B$16+NORMINV(RAND(),0,SQRT($B$13*($B$7+$B$8^2))*$B$9*(1-$B$10))</f>
        <v>3757.5998077724</v>
      </c>
      <c r="P254" s="14" t="n">
        <f aca="true">$B$16+NORMINV(RAND(),0,SQRT($B$13*($B$7+$B$8^2))*$B$9*(1-$B$10))</f>
        <v>4324.45458897251</v>
      </c>
      <c r="Q254" s="14" t="n">
        <f aca="true">$B$16+NORMINV(RAND(),0,SQRT($B$13*($B$7+$B$8^2))*$B$9*(1-$B$10))</f>
        <v>4267.01016097599</v>
      </c>
      <c r="R254" s="14" t="n">
        <f aca="false">$B$4-13*($B$5+$B$6)/30-IF($B$11&lt;=13,$B$12,0)+0</f>
        <v>8876.66666666667</v>
      </c>
      <c r="S254" s="14" t="n">
        <f aca="false">$B$4-27*($B$5+$B$6)/30-IF($B$11&lt;=27,$B$12,0)+L254</f>
        <v>11033.8836895156</v>
      </c>
      <c r="T254" s="14" t="n">
        <f aca="false">$B$4-41*($B$5+$B$6)/30-IF($B$11&lt;=41,$B$12,0)+L254+M254</f>
        <v>1747.0618085524</v>
      </c>
      <c r="U254" s="14" t="n">
        <f aca="false">$B$4-55*($B$5+$B$6)/30-IF($B$11&lt;=55,$B$12,0)+L254+M254+N254</f>
        <v>3356.91088631469</v>
      </c>
      <c r="V254" s="14" t="n">
        <f aca="false">$B$4-69*($B$5+$B$6)/30-IF($B$11&lt;=69,$B$12,0)+L254+M254+N254+O254</f>
        <v>4827.84402742043</v>
      </c>
      <c r="W254" s="14" t="n">
        <f aca="false">$B$4-83*($B$5+$B$6)/30-IF($B$11&lt;=83,$B$12,0)+L254+M254+N254+O254+P254</f>
        <v>6865.63194972627</v>
      </c>
      <c r="X254" s="14" t="n">
        <f aca="false">$B$4-90*($B$5+$B$6)/30-IF($B$11&lt;=90,$B$12,0)+L254+M254+N254+O254+P254+Q254</f>
        <v>9989.30877736892</v>
      </c>
      <c r="AA254" s="14" t="n">
        <f aca="false">MIN(R254:X254)</f>
        <v>1747.0618085524</v>
      </c>
    </row>
    <row r="255" customFormat="false" ht="15" hidden="false" customHeight="false" outlineLevel="0" collapsed="false">
      <c r="K255" s="2" t="n">
        <v>250</v>
      </c>
      <c r="L255" s="14" t="n">
        <f aca="true">$B$16+NORMINV(RAND(),0,SQRT($B$13*($B$7+$B$8^2))*$B$9*(1-$B$10))</f>
        <v>4376.45089022165</v>
      </c>
      <c r="M255" s="14" t="n">
        <f aca="true">$B$16+NORMINV(RAND(),0,SQRT($B$13*($B$7+$B$8^2))*$B$9*(1-$B$10))</f>
        <v>4124.69953239572</v>
      </c>
      <c r="N255" s="14" t="n">
        <f aca="true">$B$16+NORMINV(RAND(),0,SQRT($B$13*($B$7+$B$8^2))*$B$9*(1-$B$10))</f>
        <v>4402.87907562153</v>
      </c>
      <c r="O255" s="14" t="n">
        <f aca="true">$B$16+NORMINV(RAND(),0,SQRT($B$13*($B$7+$B$8^2))*$B$9*(1-$B$10))</f>
        <v>4195.5126257204</v>
      </c>
      <c r="P255" s="14" t="n">
        <f aca="true">$B$16+NORMINV(RAND(),0,SQRT($B$13*($B$7+$B$8^2))*$B$9*(1-$B$10))</f>
        <v>3780.54993745116</v>
      </c>
      <c r="Q255" s="14" t="n">
        <f aca="true">$B$16+NORMINV(RAND(),0,SQRT($B$13*($B$7+$B$8^2))*$B$9*(1-$B$10))</f>
        <v>4411.0258634263</v>
      </c>
      <c r="R255" s="14" t="n">
        <f aca="false">$B$4-13*($B$5+$B$6)/30-IF($B$11&lt;=13,$B$12,0)+0</f>
        <v>8876.66666666667</v>
      </c>
      <c r="S255" s="14" t="n">
        <f aca="false">$B$4-27*($B$5+$B$6)/30-IF($B$11&lt;=27,$B$12,0)+L255</f>
        <v>10966.4508902217</v>
      </c>
      <c r="T255" s="14" t="n">
        <f aca="false">$B$4-41*($B$5+$B$6)/30-IF($B$11&lt;=41,$B$12,0)+L255+M255</f>
        <v>1619.68375595071</v>
      </c>
      <c r="U255" s="14" t="n">
        <f aca="false">$B$4-55*($B$5+$B$6)/30-IF($B$11&lt;=55,$B$12,0)+L255+M255+N255</f>
        <v>3735.89616490557</v>
      </c>
      <c r="V255" s="14" t="n">
        <f aca="false">$B$4-69*($B$5+$B$6)/30-IF($B$11&lt;=69,$B$12,0)+L255+M255+N255+O255</f>
        <v>5644.7421239593</v>
      </c>
      <c r="W255" s="14" t="n">
        <f aca="false">$B$4-83*($B$5+$B$6)/30-IF($B$11&lt;=83,$B$12,0)+L255+M255+N255+O255+P255</f>
        <v>7138.62539474379</v>
      </c>
      <c r="X255" s="14" t="n">
        <f aca="false">$B$4-90*($B$5+$B$6)/30-IF($B$11&lt;=90,$B$12,0)+L255+M255+N255+O255+P255+Q255</f>
        <v>10406.3179248368</v>
      </c>
      <c r="AA255" s="14" t="n">
        <f aca="false">MIN(R255:X255)</f>
        <v>1619.68375595071</v>
      </c>
    </row>
    <row r="256" customFormat="false" ht="15" hidden="false" customHeight="false" outlineLevel="0" collapsed="false">
      <c r="K256" s="2" t="n">
        <v>251</v>
      </c>
      <c r="L256" s="14" t="n">
        <f aca="true">$B$16+NORMINV(RAND(),0,SQRT($B$13*($B$7+$B$8^2))*$B$9*(1-$B$10))</f>
        <v>3642.33738318136</v>
      </c>
      <c r="M256" s="14" t="n">
        <f aca="true">$B$16+NORMINV(RAND(),0,SQRT($B$13*($B$7+$B$8^2))*$B$9*(1-$B$10))</f>
        <v>4257.8498473562</v>
      </c>
      <c r="N256" s="14" t="n">
        <f aca="true">$B$16+NORMINV(RAND(),0,SQRT($B$13*($B$7+$B$8^2))*$B$9*(1-$B$10))</f>
        <v>3638.59648413756</v>
      </c>
      <c r="O256" s="14" t="n">
        <f aca="true">$B$16+NORMINV(RAND(),0,SQRT($B$13*($B$7+$B$8^2))*$B$9*(1-$B$10))</f>
        <v>3840.17014101052</v>
      </c>
      <c r="P256" s="14" t="n">
        <f aca="true">$B$16+NORMINV(RAND(),0,SQRT($B$13*($B$7+$B$8^2))*$B$9*(1-$B$10))</f>
        <v>4165.12754000292</v>
      </c>
      <c r="Q256" s="14" t="n">
        <f aca="true">$B$16+NORMINV(RAND(),0,SQRT($B$13*($B$7+$B$8^2))*$B$9*(1-$B$10))</f>
        <v>4315.66438186662</v>
      </c>
      <c r="R256" s="14" t="n">
        <f aca="false">$B$4-13*($B$5+$B$6)/30-IF($B$11&lt;=13,$B$12,0)+0</f>
        <v>8876.66666666667</v>
      </c>
      <c r="S256" s="14" t="n">
        <f aca="false">$B$4-27*($B$5+$B$6)/30-IF($B$11&lt;=27,$B$12,0)+L256</f>
        <v>10232.3373831814</v>
      </c>
      <c r="T256" s="14" t="n">
        <f aca="false">$B$4-41*($B$5+$B$6)/30-IF($B$11&lt;=41,$B$12,0)+L256+M256</f>
        <v>1018.72056387089</v>
      </c>
      <c r="U256" s="14" t="n">
        <f aca="false">$B$4-55*($B$5+$B$6)/30-IF($B$11&lt;=55,$B$12,0)+L256+M256+N256</f>
        <v>2370.65038134179</v>
      </c>
      <c r="V256" s="14" t="n">
        <f aca="false">$B$4-69*($B$5+$B$6)/30-IF($B$11&lt;=69,$B$12,0)+L256+M256+N256+O256</f>
        <v>3924.15385568564</v>
      </c>
      <c r="W256" s="14" t="n">
        <f aca="false">$B$4-83*($B$5+$B$6)/30-IF($B$11&lt;=83,$B$12,0)+L256+M256+N256+O256+P256</f>
        <v>5802.6147290219</v>
      </c>
      <c r="X256" s="14" t="n">
        <f aca="false">$B$4-90*($B$5+$B$6)/30-IF($B$11&lt;=90,$B$12,0)+L256+M256+N256+O256+P256+Q256</f>
        <v>8974.94577755518</v>
      </c>
      <c r="AA256" s="14" t="n">
        <f aca="false">MIN(R256:X256)</f>
        <v>1018.72056387089</v>
      </c>
    </row>
    <row r="257" customFormat="false" ht="15" hidden="false" customHeight="false" outlineLevel="0" collapsed="false">
      <c r="K257" s="2" t="n">
        <v>252</v>
      </c>
      <c r="L257" s="14" t="n">
        <f aca="true">$B$16+NORMINV(RAND(),0,SQRT($B$13*($B$7+$B$8^2))*$B$9*(1-$B$10))</f>
        <v>3789.39397582429</v>
      </c>
      <c r="M257" s="14" t="n">
        <f aca="true">$B$16+NORMINV(RAND(),0,SQRT($B$13*($B$7+$B$8^2))*$B$9*(1-$B$10))</f>
        <v>4081.09774457288</v>
      </c>
      <c r="N257" s="14" t="n">
        <f aca="true">$B$16+NORMINV(RAND(),0,SQRT($B$13*($B$7+$B$8^2))*$B$9*(1-$B$10))</f>
        <v>3905.26765508282</v>
      </c>
      <c r="O257" s="14" t="n">
        <f aca="true">$B$16+NORMINV(RAND(),0,SQRT($B$13*($B$7+$B$8^2))*$B$9*(1-$B$10))</f>
        <v>4108.92175968489</v>
      </c>
      <c r="P257" s="14" t="n">
        <f aca="true">$B$16+NORMINV(RAND(),0,SQRT($B$13*($B$7+$B$8^2))*$B$9*(1-$B$10))</f>
        <v>4447.57679136911</v>
      </c>
      <c r="Q257" s="14" t="n">
        <f aca="true">$B$16+NORMINV(RAND(),0,SQRT($B$13*($B$7+$B$8^2))*$B$9*(1-$B$10))</f>
        <v>3847.02249596364</v>
      </c>
      <c r="R257" s="14" t="n">
        <f aca="false">$B$4-13*($B$5+$B$6)/30-IF($B$11&lt;=13,$B$12,0)+0</f>
        <v>8876.66666666667</v>
      </c>
      <c r="S257" s="14" t="n">
        <f aca="false">$B$4-27*($B$5+$B$6)/30-IF($B$11&lt;=27,$B$12,0)+L257</f>
        <v>10379.3939758243</v>
      </c>
      <c r="T257" s="14" t="n">
        <f aca="false">$B$4-41*($B$5+$B$6)/30-IF($B$11&lt;=41,$B$12,0)+L257+M257</f>
        <v>989.0250537305</v>
      </c>
      <c r="U257" s="14" t="n">
        <f aca="false">$B$4-55*($B$5+$B$6)/30-IF($B$11&lt;=55,$B$12,0)+L257+M257+N257</f>
        <v>2607.62604214666</v>
      </c>
      <c r="V257" s="14" t="n">
        <f aca="false">$B$4-69*($B$5+$B$6)/30-IF($B$11&lt;=69,$B$12,0)+L257+M257+N257+O257</f>
        <v>4429.88113516488</v>
      </c>
      <c r="W257" s="14" t="n">
        <f aca="false">$B$4-83*($B$5+$B$6)/30-IF($B$11&lt;=83,$B$12,0)+L257+M257+N257+O257+P257</f>
        <v>6590.79125986733</v>
      </c>
      <c r="X257" s="14" t="n">
        <f aca="false">$B$4-90*($B$5+$B$6)/30-IF($B$11&lt;=90,$B$12,0)+L257+M257+N257+O257+P257+Q257</f>
        <v>9294.48042249763</v>
      </c>
      <c r="AA257" s="14" t="n">
        <f aca="false">MIN(R257:X257)</f>
        <v>989.0250537305</v>
      </c>
    </row>
    <row r="258" customFormat="false" ht="15" hidden="false" customHeight="false" outlineLevel="0" collapsed="false">
      <c r="K258" s="2" t="n">
        <v>253</v>
      </c>
      <c r="L258" s="14" t="n">
        <f aca="true">$B$16+NORMINV(RAND(),0,SQRT($B$13*($B$7+$B$8^2))*$B$9*(1-$B$10))</f>
        <v>4501.3464473245</v>
      </c>
      <c r="M258" s="14" t="n">
        <f aca="true">$B$16+NORMINV(RAND(),0,SQRT($B$13*($B$7+$B$8^2))*$B$9*(1-$B$10))</f>
        <v>4594.06606119681</v>
      </c>
      <c r="N258" s="14" t="n">
        <f aca="true">$B$16+NORMINV(RAND(),0,SQRT($B$13*($B$7+$B$8^2))*$B$9*(1-$B$10))</f>
        <v>3765.46086443532</v>
      </c>
      <c r="O258" s="14" t="n">
        <f aca="true">$B$16+NORMINV(RAND(),0,SQRT($B$13*($B$7+$B$8^2))*$B$9*(1-$B$10))</f>
        <v>3999.98138181411</v>
      </c>
      <c r="P258" s="14" t="n">
        <f aca="true">$B$16+NORMINV(RAND(),0,SQRT($B$13*($B$7+$B$8^2))*$B$9*(1-$B$10))</f>
        <v>3754.91092438997</v>
      </c>
      <c r="Q258" s="14" t="n">
        <f aca="true">$B$16+NORMINV(RAND(),0,SQRT($B$13*($B$7+$B$8^2))*$B$9*(1-$B$10))</f>
        <v>3900.15899779093</v>
      </c>
      <c r="R258" s="14" t="n">
        <f aca="false">$B$4-13*($B$5+$B$6)/30-IF($B$11&lt;=13,$B$12,0)+0</f>
        <v>8876.66666666667</v>
      </c>
      <c r="S258" s="14" t="n">
        <f aca="false">$B$4-27*($B$5+$B$6)/30-IF($B$11&lt;=27,$B$12,0)+L258</f>
        <v>11091.3464473245</v>
      </c>
      <c r="T258" s="14" t="n">
        <f aca="false">$B$4-41*($B$5+$B$6)/30-IF($B$11&lt;=41,$B$12,0)+L258+M258</f>
        <v>2213.94584185464</v>
      </c>
      <c r="U258" s="14" t="n">
        <f aca="false">$B$4-55*($B$5+$B$6)/30-IF($B$11&lt;=55,$B$12,0)+L258+M258+N258</f>
        <v>3692.74003962329</v>
      </c>
      <c r="V258" s="14" t="n">
        <f aca="false">$B$4-69*($B$5+$B$6)/30-IF($B$11&lt;=69,$B$12,0)+L258+M258+N258+O258</f>
        <v>5406.05475477073</v>
      </c>
      <c r="W258" s="14" t="n">
        <f aca="false">$B$4-83*($B$5+$B$6)/30-IF($B$11&lt;=83,$B$12,0)+L258+M258+N258+O258+P258</f>
        <v>6874.29901249404</v>
      </c>
      <c r="X258" s="14" t="n">
        <f aca="false">$B$4-90*($B$5+$B$6)/30-IF($B$11&lt;=90,$B$12,0)+L258+M258+N258+O258+P258+Q258</f>
        <v>9631.12467695163</v>
      </c>
      <c r="AA258" s="14" t="n">
        <f aca="false">MIN(R258:X258)</f>
        <v>2213.94584185464</v>
      </c>
    </row>
    <row r="259" customFormat="false" ht="15" hidden="false" customHeight="false" outlineLevel="0" collapsed="false">
      <c r="K259" s="2" t="n">
        <v>254</v>
      </c>
      <c r="L259" s="14" t="n">
        <f aca="true">$B$16+NORMINV(RAND(),0,SQRT($B$13*($B$7+$B$8^2))*$B$9*(1-$B$10))</f>
        <v>4265.90517461536</v>
      </c>
      <c r="M259" s="14" t="n">
        <f aca="true">$B$16+NORMINV(RAND(),0,SQRT($B$13*($B$7+$B$8^2))*$B$9*(1-$B$10))</f>
        <v>3881.85901569719</v>
      </c>
      <c r="N259" s="14" t="n">
        <f aca="true">$B$16+NORMINV(RAND(),0,SQRT($B$13*($B$7+$B$8^2))*$B$9*(1-$B$10))</f>
        <v>4625.51149165855</v>
      </c>
      <c r="O259" s="14" t="n">
        <f aca="true">$B$16+NORMINV(RAND(),0,SQRT($B$13*($B$7+$B$8^2))*$B$9*(1-$B$10))</f>
        <v>4274.23217373262</v>
      </c>
      <c r="P259" s="14" t="n">
        <f aca="true">$B$16+NORMINV(RAND(),0,SQRT($B$13*($B$7+$B$8^2))*$B$9*(1-$B$10))</f>
        <v>3637.4390868682</v>
      </c>
      <c r="Q259" s="14" t="n">
        <f aca="true">$B$16+NORMINV(RAND(),0,SQRT($B$13*($B$7+$B$8^2))*$B$9*(1-$B$10))</f>
        <v>4333.4520107544</v>
      </c>
      <c r="R259" s="14" t="n">
        <f aca="false">$B$4-13*($B$5+$B$6)/30-IF($B$11&lt;=13,$B$12,0)+0</f>
        <v>8876.66666666667</v>
      </c>
      <c r="S259" s="14" t="n">
        <f aca="false">$B$4-27*($B$5+$B$6)/30-IF($B$11&lt;=27,$B$12,0)+L259</f>
        <v>10855.9051746154</v>
      </c>
      <c r="T259" s="14" t="n">
        <f aca="false">$B$4-41*($B$5+$B$6)/30-IF($B$11&lt;=41,$B$12,0)+L259+M259</f>
        <v>1266.29752364588</v>
      </c>
      <c r="U259" s="14" t="n">
        <f aca="false">$B$4-55*($B$5+$B$6)/30-IF($B$11&lt;=55,$B$12,0)+L259+M259+N259</f>
        <v>3605.14234863776</v>
      </c>
      <c r="V259" s="14" t="n">
        <f aca="false">$B$4-69*($B$5+$B$6)/30-IF($B$11&lt;=69,$B$12,0)+L259+M259+N259+O259</f>
        <v>5592.70785570372</v>
      </c>
      <c r="W259" s="14" t="n">
        <f aca="false">$B$4-83*($B$5+$B$6)/30-IF($B$11&lt;=83,$B$12,0)+L259+M259+N259+O259+P259</f>
        <v>6943.48027590525</v>
      </c>
      <c r="X259" s="14" t="n">
        <f aca="false">$B$4-90*($B$5+$B$6)/30-IF($B$11&lt;=90,$B$12,0)+L259+M259+N259+O259+P259+Q259</f>
        <v>10133.5989533263</v>
      </c>
      <c r="AA259" s="14" t="n">
        <f aca="false">MIN(R259:X259)</f>
        <v>1266.29752364588</v>
      </c>
    </row>
    <row r="260" customFormat="false" ht="15" hidden="false" customHeight="false" outlineLevel="0" collapsed="false">
      <c r="K260" s="2" t="n">
        <v>255</v>
      </c>
      <c r="L260" s="14" t="n">
        <f aca="true">$B$16+NORMINV(RAND(),0,SQRT($B$13*($B$7+$B$8^2))*$B$9*(1-$B$10))</f>
        <v>4124.74618937441</v>
      </c>
      <c r="M260" s="14" t="n">
        <f aca="true">$B$16+NORMINV(RAND(),0,SQRT($B$13*($B$7+$B$8^2))*$B$9*(1-$B$10))</f>
        <v>4272.0253988038</v>
      </c>
      <c r="N260" s="14" t="n">
        <f aca="true">$B$16+NORMINV(RAND(),0,SQRT($B$13*($B$7+$B$8^2))*$B$9*(1-$B$10))</f>
        <v>3603.60336923984</v>
      </c>
      <c r="O260" s="14" t="n">
        <f aca="true">$B$16+NORMINV(RAND(),0,SQRT($B$13*($B$7+$B$8^2))*$B$9*(1-$B$10))</f>
        <v>4370.86541733709</v>
      </c>
      <c r="P260" s="14" t="n">
        <f aca="true">$B$16+NORMINV(RAND(),0,SQRT($B$13*($B$7+$B$8^2))*$B$9*(1-$B$10))</f>
        <v>4375.01574215126</v>
      </c>
      <c r="Q260" s="14" t="n">
        <f aca="true">$B$16+NORMINV(RAND(),0,SQRT($B$13*($B$7+$B$8^2))*$B$9*(1-$B$10))</f>
        <v>3950.90711051442</v>
      </c>
      <c r="R260" s="14" t="n">
        <f aca="false">$B$4-13*($B$5+$B$6)/30-IF($B$11&lt;=13,$B$12,0)+0</f>
        <v>8876.66666666667</v>
      </c>
      <c r="S260" s="14" t="n">
        <f aca="false">$B$4-27*($B$5+$B$6)/30-IF($B$11&lt;=27,$B$12,0)+L260</f>
        <v>10714.7461893744</v>
      </c>
      <c r="T260" s="14" t="n">
        <f aca="false">$B$4-41*($B$5+$B$6)/30-IF($B$11&lt;=41,$B$12,0)+L260+M260</f>
        <v>1515.30492151154</v>
      </c>
      <c r="U260" s="14" t="n">
        <f aca="false">$B$4-55*($B$5+$B$6)/30-IF($B$11&lt;=55,$B$12,0)+L260+M260+N260</f>
        <v>2832.24162408471</v>
      </c>
      <c r="V260" s="14" t="n">
        <f aca="false">$B$4-69*($B$5+$B$6)/30-IF($B$11&lt;=69,$B$12,0)+L260+M260+N260+O260</f>
        <v>4916.44037475513</v>
      </c>
      <c r="W260" s="14" t="n">
        <f aca="false">$B$4-83*($B$5+$B$6)/30-IF($B$11&lt;=83,$B$12,0)+L260+M260+N260+O260+P260</f>
        <v>7004.78945023972</v>
      </c>
      <c r="X260" s="14" t="n">
        <f aca="false">$B$4-90*($B$5+$B$6)/30-IF($B$11&lt;=90,$B$12,0)+L260+M260+N260+O260+P260+Q260</f>
        <v>9812.36322742081</v>
      </c>
      <c r="AA260" s="14" t="n">
        <f aca="false">MIN(R260:X260)</f>
        <v>1515.30492151154</v>
      </c>
    </row>
    <row r="261" customFormat="false" ht="15" hidden="false" customHeight="false" outlineLevel="0" collapsed="false">
      <c r="K261" s="2" t="n">
        <v>256</v>
      </c>
      <c r="L261" s="14" t="n">
        <f aca="true">$B$16+NORMINV(RAND(),0,SQRT($B$13*($B$7+$B$8^2))*$B$9*(1-$B$10))</f>
        <v>3593.36752236624</v>
      </c>
      <c r="M261" s="14" t="n">
        <f aca="true">$B$16+NORMINV(RAND(),0,SQRT($B$13*($B$7+$B$8^2))*$B$9*(1-$B$10))</f>
        <v>3640.67077853259</v>
      </c>
      <c r="N261" s="14" t="n">
        <f aca="true">$B$16+NORMINV(RAND(),0,SQRT($B$13*($B$7+$B$8^2))*$B$9*(1-$B$10))</f>
        <v>4105.82333087732</v>
      </c>
      <c r="O261" s="14" t="n">
        <f aca="true">$B$16+NORMINV(RAND(),0,SQRT($B$13*($B$7+$B$8^2))*$B$9*(1-$B$10))</f>
        <v>4481.28365388741</v>
      </c>
      <c r="P261" s="14" t="n">
        <f aca="true">$B$16+NORMINV(RAND(),0,SQRT($B$13*($B$7+$B$8^2))*$B$9*(1-$B$10))</f>
        <v>3878.49759742745</v>
      </c>
      <c r="Q261" s="14" t="n">
        <f aca="true">$B$16+NORMINV(RAND(),0,SQRT($B$13*($B$7+$B$8^2))*$B$9*(1-$B$10))</f>
        <v>4046.53841389637</v>
      </c>
      <c r="R261" s="14" t="n">
        <f aca="false">$B$4-13*($B$5+$B$6)/30-IF($B$11&lt;=13,$B$12,0)+0</f>
        <v>8876.66666666667</v>
      </c>
      <c r="S261" s="14" t="n">
        <f aca="false">$B$4-27*($B$5+$B$6)/30-IF($B$11&lt;=27,$B$12,0)+L261</f>
        <v>10183.3675223662</v>
      </c>
      <c r="T261" s="14" t="n">
        <f aca="false">$B$4-41*($B$5+$B$6)/30-IF($B$11&lt;=41,$B$12,0)+L261+M261</f>
        <v>352.571634232168</v>
      </c>
      <c r="U261" s="14" t="n">
        <f aca="false">$B$4-55*($B$5+$B$6)/30-IF($B$11&lt;=55,$B$12,0)+L261+M261+N261</f>
        <v>2171.72829844283</v>
      </c>
      <c r="V261" s="14" t="n">
        <f aca="false">$B$4-69*($B$5+$B$6)/30-IF($B$11&lt;=69,$B$12,0)+L261+M261+N261+O261</f>
        <v>4366.34528566357</v>
      </c>
      <c r="W261" s="14" t="n">
        <f aca="false">$B$4-83*($B$5+$B$6)/30-IF($B$11&lt;=83,$B$12,0)+L261+M261+N261+O261+P261</f>
        <v>5958.17621642435</v>
      </c>
      <c r="X261" s="14" t="n">
        <f aca="false">$B$4-90*($B$5+$B$6)/30-IF($B$11&lt;=90,$B$12,0)+L261+M261+N261+O261+P261+Q261</f>
        <v>8861.38129698738</v>
      </c>
      <c r="AA261" s="14" t="n">
        <f aca="false">MIN(R261:X261)</f>
        <v>352.571634232168</v>
      </c>
    </row>
    <row r="262" customFormat="false" ht="15" hidden="false" customHeight="false" outlineLevel="0" collapsed="false">
      <c r="K262" s="2" t="n">
        <v>257</v>
      </c>
      <c r="L262" s="14" t="n">
        <f aca="true">$B$16+NORMINV(RAND(),0,SQRT($B$13*($B$7+$B$8^2))*$B$9*(1-$B$10))</f>
        <v>4066.40541755637</v>
      </c>
      <c r="M262" s="14" t="n">
        <f aca="true">$B$16+NORMINV(RAND(),0,SQRT($B$13*($B$7+$B$8^2))*$B$9*(1-$B$10))</f>
        <v>3608.08748205659</v>
      </c>
      <c r="N262" s="14" t="n">
        <f aca="true">$B$16+NORMINV(RAND(),0,SQRT($B$13*($B$7+$B$8^2))*$B$9*(1-$B$10))</f>
        <v>4308.66245280622</v>
      </c>
      <c r="O262" s="14" t="n">
        <f aca="true">$B$16+NORMINV(RAND(),0,SQRT($B$13*($B$7+$B$8^2))*$B$9*(1-$B$10))</f>
        <v>3770.00071976538</v>
      </c>
      <c r="P262" s="14" t="n">
        <f aca="true">$B$16+NORMINV(RAND(),0,SQRT($B$13*($B$7+$B$8^2))*$B$9*(1-$B$10))</f>
        <v>3972.3110985051</v>
      </c>
      <c r="Q262" s="14" t="n">
        <f aca="true">$B$16+NORMINV(RAND(),0,SQRT($B$13*($B$7+$B$8^2))*$B$9*(1-$B$10))</f>
        <v>4593.72713576214</v>
      </c>
      <c r="R262" s="14" t="n">
        <f aca="false">$B$4-13*($B$5+$B$6)/30-IF($B$11&lt;=13,$B$12,0)+0</f>
        <v>8876.66666666667</v>
      </c>
      <c r="S262" s="14" t="n">
        <f aca="false">$B$4-27*($B$5+$B$6)/30-IF($B$11&lt;=27,$B$12,0)+L262</f>
        <v>10656.4054175564</v>
      </c>
      <c r="T262" s="14" t="n">
        <f aca="false">$B$4-41*($B$5+$B$6)/30-IF($B$11&lt;=41,$B$12,0)+L262+M262</f>
        <v>793.026232946297</v>
      </c>
      <c r="U262" s="14" t="n">
        <f aca="false">$B$4-55*($B$5+$B$6)/30-IF($B$11&lt;=55,$B$12,0)+L262+M262+N262</f>
        <v>2815.02201908585</v>
      </c>
      <c r="V262" s="14" t="n">
        <f aca="false">$B$4-69*($B$5+$B$6)/30-IF($B$11&lt;=69,$B$12,0)+L262+M262+N262+O262</f>
        <v>4298.35607218456</v>
      </c>
      <c r="W262" s="14" t="n">
        <f aca="false">$B$4-83*($B$5+$B$6)/30-IF($B$11&lt;=83,$B$12,0)+L262+M262+N262+O262+P262</f>
        <v>5984.00050402299</v>
      </c>
      <c r="X262" s="14" t="n">
        <f aca="false">$B$4-90*($B$5+$B$6)/30-IF($B$11&lt;=90,$B$12,0)+L262+M262+N262+O262+P262+Q262</f>
        <v>9434.3943064518</v>
      </c>
      <c r="AA262" s="14" t="n">
        <f aca="false">MIN(R262:X262)</f>
        <v>793.026232946297</v>
      </c>
    </row>
    <row r="263" customFormat="false" ht="15" hidden="false" customHeight="false" outlineLevel="0" collapsed="false">
      <c r="K263" s="2" t="n">
        <v>258</v>
      </c>
      <c r="L263" s="14" t="n">
        <f aca="true">$B$16+NORMINV(RAND(),0,SQRT($B$13*($B$7+$B$8^2))*$B$9*(1-$B$10))</f>
        <v>3904.60326845768</v>
      </c>
      <c r="M263" s="14" t="n">
        <f aca="true">$B$16+NORMINV(RAND(),0,SQRT($B$13*($B$7+$B$8^2))*$B$9*(1-$B$10))</f>
        <v>3978.71548886429</v>
      </c>
      <c r="N263" s="14" t="n">
        <f aca="true">$B$16+NORMINV(RAND(),0,SQRT($B$13*($B$7+$B$8^2))*$B$9*(1-$B$10))</f>
        <v>4556.0829550201</v>
      </c>
      <c r="O263" s="14" t="n">
        <f aca="true">$B$16+NORMINV(RAND(),0,SQRT($B$13*($B$7+$B$8^2))*$B$9*(1-$B$10))</f>
        <v>4038.2025857795</v>
      </c>
      <c r="P263" s="14" t="n">
        <f aca="true">$B$16+NORMINV(RAND(),0,SQRT($B$13*($B$7+$B$8^2))*$B$9*(1-$B$10))</f>
        <v>3644.65814560389</v>
      </c>
      <c r="Q263" s="14" t="n">
        <f aca="true">$B$16+NORMINV(RAND(),0,SQRT($B$13*($B$7+$B$8^2))*$B$9*(1-$B$10))</f>
        <v>3795.59755706843</v>
      </c>
      <c r="R263" s="14" t="n">
        <f aca="false">$B$4-13*($B$5+$B$6)/30-IF($B$11&lt;=13,$B$12,0)+0</f>
        <v>8876.66666666667</v>
      </c>
      <c r="S263" s="14" t="n">
        <f aca="false">$B$4-27*($B$5+$B$6)/30-IF($B$11&lt;=27,$B$12,0)+L263</f>
        <v>10494.6032684577</v>
      </c>
      <c r="T263" s="14" t="n">
        <f aca="false">$B$4-41*($B$5+$B$6)/30-IF($B$11&lt;=41,$B$12,0)+L263+M263</f>
        <v>1001.8520906553</v>
      </c>
      <c r="U263" s="14" t="n">
        <f aca="false">$B$4-55*($B$5+$B$6)/30-IF($B$11&lt;=55,$B$12,0)+L263+M263+N263</f>
        <v>3271.26837900873</v>
      </c>
      <c r="V263" s="14" t="n">
        <f aca="false">$B$4-69*($B$5+$B$6)/30-IF($B$11&lt;=69,$B$12,0)+L263+M263+N263+O263</f>
        <v>5022.80429812157</v>
      </c>
      <c r="W263" s="14" t="n">
        <f aca="false">$B$4-83*($B$5+$B$6)/30-IF($B$11&lt;=83,$B$12,0)+L263+M263+N263+O263+P263</f>
        <v>6380.79577705879</v>
      </c>
      <c r="X263" s="14" t="n">
        <f aca="false">$B$4-90*($B$5+$B$6)/30-IF($B$11&lt;=90,$B$12,0)+L263+M263+N263+O263+P263+Q263</f>
        <v>9033.06000079388</v>
      </c>
      <c r="AA263" s="14" t="n">
        <f aca="false">MIN(R263:X263)</f>
        <v>1001.8520906553</v>
      </c>
    </row>
    <row r="264" customFormat="false" ht="15" hidden="false" customHeight="false" outlineLevel="0" collapsed="false">
      <c r="K264" s="2" t="n">
        <v>259</v>
      </c>
      <c r="L264" s="14" t="n">
        <f aca="true">$B$16+NORMINV(RAND(),0,SQRT($B$13*($B$7+$B$8^2))*$B$9*(1-$B$10))</f>
        <v>3893.94174439024</v>
      </c>
      <c r="M264" s="14" t="n">
        <f aca="true">$B$16+NORMINV(RAND(),0,SQRT($B$13*($B$7+$B$8^2))*$B$9*(1-$B$10))</f>
        <v>4232.65773555796</v>
      </c>
      <c r="N264" s="14" t="n">
        <f aca="true">$B$16+NORMINV(RAND(),0,SQRT($B$13*($B$7+$B$8^2))*$B$9*(1-$B$10))</f>
        <v>4325.50638151798</v>
      </c>
      <c r="O264" s="14" t="n">
        <f aca="true">$B$16+NORMINV(RAND(),0,SQRT($B$13*($B$7+$B$8^2))*$B$9*(1-$B$10))</f>
        <v>3705.49197531446</v>
      </c>
      <c r="P264" s="14" t="n">
        <f aca="true">$B$16+NORMINV(RAND(),0,SQRT($B$13*($B$7+$B$8^2))*$B$9*(1-$B$10))</f>
        <v>3765.68049715041</v>
      </c>
      <c r="Q264" s="14" t="n">
        <f aca="true">$B$16+NORMINV(RAND(),0,SQRT($B$13*($B$7+$B$8^2))*$B$9*(1-$B$10))</f>
        <v>4325.30334274911</v>
      </c>
      <c r="R264" s="14" t="n">
        <f aca="false">$B$4-13*($B$5+$B$6)/30-IF($B$11&lt;=13,$B$12,0)+0</f>
        <v>8876.66666666667</v>
      </c>
      <c r="S264" s="14" t="n">
        <f aca="false">$B$4-27*($B$5+$B$6)/30-IF($B$11&lt;=27,$B$12,0)+L264</f>
        <v>10483.9417443902</v>
      </c>
      <c r="T264" s="14" t="n">
        <f aca="false">$B$4-41*($B$5+$B$6)/30-IF($B$11&lt;=41,$B$12,0)+L264+M264</f>
        <v>1245.13281328153</v>
      </c>
      <c r="U264" s="14" t="n">
        <f aca="false">$B$4-55*($B$5+$B$6)/30-IF($B$11&lt;=55,$B$12,0)+L264+M264+N264</f>
        <v>3283.97252813284</v>
      </c>
      <c r="V264" s="14" t="n">
        <f aca="false">$B$4-69*($B$5+$B$6)/30-IF($B$11&lt;=69,$B$12,0)+L264+M264+N264+O264</f>
        <v>4702.79783678063</v>
      </c>
      <c r="W264" s="14" t="n">
        <f aca="false">$B$4-83*($B$5+$B$6)/30-IF($B$11&lt;=83,$B$12,0)+L264+M264+N264+O264+P264</f>
        <v>6181.81166726438</v>
      </c>
      <c r="X264" s="14" t="n">
        <f aca="false">$B$4-90*($B$5+$B$6)/30-IF($B$11&lt;=90,$B$12,0)+L264+M264+N264+O264+P264+Q264</f>
        <v>9363.78167668015</v>
      </c>
      <c r="AA264" s="14" t="n">
        <f aca="false">MIN(R264:X264)</f>
        <v>1245.13281328153</v>
      </c>
    </row>
    <row r="265" customFormat="false" ht="15" hidden="false" customHeight="false" outlineLevel="0" collapsed="false">
      <c r="K265" s="2" t="n">
        <v>260</v>
      </c>
      <c r="L265" s="14" t="n">
        <f aca="true">$B$16+NORMINV(RAND(),0,SQRT($B$13*($B$7+$B$8^2))*$B$9*(1-$B$10))</f>
        <v>4166.58250848219</v>
      </c>
      <c r="M265" s="14" t="n">
        <f aca="true">$B$16+NORMINV(RAND(),0,SQRT($B$13*($B$7+$B$8^2))*$B$9*(1-$B$10))</f>
        <v>4115.52973849837</v>
      </c>
      <c r="N265" s="14" t="n">
        <f aca="true">$B$16+NORMINV(RAND(),0,SQRT($B$13*($B$7+$B$8^2))*$B$9*(1-$B$10))</f>
        <v>4274.87461196344</v>
      </c>
      <c r="O265" s="14" t="n">
        <f aca="true">$B$16+NORMINV(RAND(),0,SQRT($B$13*($B$7+$B$8^2))*$B$9*(1-$B$10))</f>
        <v>3758.35040509374</v>
      </c>
      <c r="P265" s="14" t="n">
        <f aca="true">$B$16+NORMINV(RAND(),0,SQRT($B$13*($B$7+$B$8^2))*$B$9*(1-$B$10))</f>
        <v>4035.82991438653</v>
      </c>
      <c r="Q265" s="14" t="n">
        <f aca="true">$B$16+NORMINV(RAND(),0,SQRT($B$13*($B$7+$B$8^2))*$B$9*(1-$B$10))</f>
        <v>3882.67700584549</v>
      </c>
      <c r="R265" s="14" t="n">
        <f aca="false">$B$4-13*($B$5+$B$6)/30-IF($B$11&lt;=13,$B$12,0)+0</f>
        <v>8876.66666666667</v>
      </c>
      <c r="S265" s="14" t="n">
        <f aca="false">$B$4-27*($B$5+$B$6)/30-IF($B$11&lt;=27,$B$12,0)+L265</f>
        <v>10756.5825084822</v>
      </c>
      <c r="T265" s="14" t="n">
        <f aca="false">$B$4-41*($B$5+$B$6)/30-IF($B$11&lt;=41,$B$12,0)+L265+M265</f>
        <v>1400.64558031389</v>
      </c>
      <c r="U265" s="14" t="n">
        <f aca="false">$B$4-55*($B$5+$B$6)/30-IF($B$11&lt;=55,$B$12,0)+L265+M265+N265</f>
        <v>3388.85352561067</v>
      </c>
      <c r="V265" s="14" t="n">
        <f aca="false">$B$4-69*($B$5+$B$6)/30-IF($B$11&lt;=69,$B$12,0)+L265+M265+N265+O265</f>
        <v>4860.53726403774</v>
      </c>
      <c r="W265" s="14" t="n">
        <f aca="false">$B$4-83*($B$5+$B$6)/30-IF($B$11&lt;=83,$B$12,0)+L265+M265+N265+O265+P265</f>
        <v>6609.7005117576</v>
      </c>
      <c r="X265" s="14" t="n">
        <f aca="false">$B$4-90*($B$5+$B$6)/30-IF($B$11&lt;=90,$B$12,0)+L265+M265+N265+O265+P265+Q265</f>
        <v>9349.04418426976</v>
      </c>
      <c r="AA265" s="14" t="n">
        <f aca="false">MIN(R265:X265)</f>
        <v>1400.64558031389</v>
      </c>
    </row>
    <row r="266" customFormat="false" ht="15" hidden="false" customHeight="false" outlineLevel="0" collapsed="false">
      <c r="K266" s="2" t="n">
        <v>261</v>
      </c>
      <c r="L266" s="14" t="n">
        <f aca="true">$B$16+NORMINV(RAND(),0,SQRT($B$13*($B$7+$B$8^2))*$B$9*(1-$B$10))</f>
        <v>4294.45423816145</v>
      </c>
      <c r="M266" s="14" t="n">
        <f aca="true">$B$16+NORMINV(RAND(),0,SQRT($B$13*($B$7+$B$8^2))*$B$9*(1-$B$10))</f>
        <v>4168.68785012074</v>
      </c>
      <c r="N266" s="14" t="n">
        <f aca="true">$B$16+NORMINV(RAND(),0,SQRT($B$13*($B$7+$B$8^2))*$B$9*(1-$B$10))</f>
        <v>4105.41464146665</v>
      </c>
      <c r="O266" s="14" t="n">
        <f aca="true">$B$16+NORMINV(RAND(),0,SQRT($B$13*($B$7+$B$8^2))*$B$9*(1-$B$10))</f>
        <v>3818.63707352464</v>
      </c>
      <c r="P266" s="14" t="n">
        <f aca="true">$B$16+NORMINV(RAND(),0,SQRT($B$13*($B$7+$B$8^2))*$B$9*(1-$B$10))</f>
        <v>4016.41019602912</v>
      </c>
      <c r="Q266" s="14" t="n">
        <f aca="true">$B$16+NORMINV(RAND(),0,SQRT($B$13*($B$7+$B$8^2))*$B$9*(1-$B$10))</f>
        <v>3658.66740363213</v>
      </c>
      <c r="R266" s="14" t="n">
        <f aca="false">$B$4-13*($B$5+$B$6)/30-IF($B$11&lt;=13,$B$12,0)+0</f>
        <v>8876.66666666667</v>
      </c>
      <c r="S266" s="14" t="n">
        <f aca="false">$B$4-27*($B$5+$B$6)/30-IF($B$11&lt;=27,$B$12,0)+L266</f>
        <v>10884.4542381615</v>
      </c>
      <c r="T266" s="14" t="n">
        <f aca="false">$B$4-41*($B$5+$B$6)/30-IF($B$11&lt;=41,$B$12,0)+L266+M266</f>
        <v>1581.67542161552</v>
      </c>
      <c r="U266" s="14" t="n">
        <f aca="false">$B$4-55*($B$5+$B$6)/30-IF($B$11&lt;=55,$B$12,0)+L266+M266+N266</f>
        <v>3400.42339641551</v>
      </c>
      <c r="V266" s="14" t="n">
        <f aca="false">$B$4-69*($B$5+$B$6)/30-IF($B$11&lt;=69,$B$12,0)+L266+M266+N266+O266</f>
        <v>4932.39380327349</v>
      </c>
      <c r="W266" s="14" t="n">
        <f aca="false">$B$4-83*($B$5+$B$6)/30-IF($B$11&lt;=83,$B$12,0)+L266+M266+N266+O266+P266</f>
        <v>6662.13733263594</v>
      </c>
      <c r="X266" s="14" t="n">
        <f aca="false">$B$4-90*($B$5+$B$6)/30-IF($B$11&lt;=90,$B$12,0)+L266+M266+N266+O266+P266+Q266</f>
        <v>9177.47140293473</v>
      </c>
      <c r="AA266" s="14" t="n">
        <f aca="false">MIN(R266:X266)</f>
        <v>1581.67542161552</v>
      </c>
    </row>
    <row r="267" customFormat="false" ht="15" hidden="false" customHeight="false" outlineLevel="0" collapsed="false">
      <c r="K267" s="2" t="n">
        <v>262</v>
      </c>
      <c r="L267" s="14" t="n">
        <f aca="true">$B$16+NORMINV(RAND(),0,SQRT($B$13*($B$7+$B$8^2))*$B$9*(1-$B$10))</f>
        <v>3667.89715903024</v>
      </c>
      <c r="M267" s="14" t="n">
        <f aca="true">$B$16+NORMINV(RAND(),0,SQRT($B$13*($B$7+$B$8^2))*$B$9*(1-$B$10))</f>
        <v>4240.92091005473</v>
      </c>
      <c r="N267" s="14" t="n">
        <f aca="true">$B$16+NORMINV(RAND(),0,SQRT($B$13*($B$7+$B$8^2))*$B$9*(1-$B$10))</f>
        <v>4360.67671027151</v>
      </c>
      <c r="O267" s="14" t="n">
        <f aca="true">$B$16+NORMINV(RAND(),0,SQRT($B$13*($B$7+$B$8^2))*$B$9*(1-$B$10))</f>
        <v>4733.16187438873</v>
      </c>
      <c r="P267" s="14" t="n">
        <f aca="true">$B$16+NORMINV(RAND(),0,SQRT($B$13*($B$7+$B$8^2))*$B$9*(1-$B$10))</f>
        <v>3999.00757030514</v>
      </c>
      <c r="Q267" s="14" t="n">
        <f aca="true">$B$16+NORMINV(RAND(),0,SQRT($B$13*($B$7+$B$8^2))*$B$9*(1-$B$10))</f>
        <v>4709.70538555834</v>
      </c>
      <c r="R267" s="14" t="n">
        <f aca="false">$B$4-13*($B$5+$B$6)/30-IF($B$11&lt;=13,$B$12,0)+0</f>
        <v>8876.66666666667</v>
      </c>
      <c r="S267" s="14" t="n">
        <f aca="false">$B$4-27*($B$5+$B$6)/30-IF($B$11&lt;=27,$B$12,0)+L267</f>
        <v>10257.8971590302</v>
      </c>
      <c r="T267" s="14" t="n">
        <f aca="false">$B$4-41*($B$5+$B$6)/30-IF($B$11&lt;=41,$B$12,0)+L267+M267</f>
        <v>1027.3514024183</v>
      </c>
      <c r="U267" s="14" t="n">
        <f aca="false">$B$4-55*($B$5+$B$6)/30-IF($B$11&lt;=55,$B$12,0)+L267+M267+N267</f>
        <v>3101.36144602314</v>
      </c>
      <c r="V267" s="14" t="n">
        <f aca="false">$B$4-69*($B$5+$B$6)/30-IF($B$11&lt;=69,$B$12,0)+L267+M267+N267+O267</f>
        <v>5547.8566537452</v>
      </c>
      <c r="W267" s="14" t="n">
        <f aca="false">$B$4-83*($B$5+$B$6)/30-IF($B$11&lt;=83,$B$12,0)+L267+M267+N267+O267+P267</f>
        <v>7260.19755738367</v>
      </c>
      <c r="X267" s="14" t="n">
        <f aca="false">$B$4-90*($B$5+$B$6)/30-IF($B$11&lt;=90,$B$12,0)+L267+M267+N267+O267+P267+Q267</f>
        <v>10826.5696096087</v>
      </c>
      <c r="AA267" s="14" t="n">
        <f aca="false">MIN(R267:X267)</f>
        <v>1027.3514024183</v>
      </c>
    </row>
    <row r="268" customFormat="false" ht="15" hidden="false" customHeight="false" outlineLevel="0" collapsed="false">
      <c r="K268" s="2" t="n">
        <v>263</v>
      </c>
      <c r="L268" s="14" t="n">
        <f aca="true">$B$16+NORMINV(RAND(),0,SQRT($B$13*($B$7+$B$8^2))*$B$9*(1-$B$10))</f>
        <v>4006.55803799798</v>
      </c>
      <c r="M268" s="14" t="n">
        <f aca="true">$B$16+NORMINV(RAND(),0,SQRT($B$13*($B$7+$B$8^2))*$B$9*(1-$B$10))</f>
        <v>4152.68413658717</v>
      </c>
      <c r="N268" s="14" t="n">
        <f aca="true">$B$16+NORMINV(RAND(),0,SQRT($B$13*($B$7+$B$8^2))*$B$9*(1-$B$10))</f>
        <v>4487.03671991847</v>
      </c>
      <c r="O268" s="14" t="n">
        <f aca="true">$B$16+NORMINV(RAND(),0,SQRT($B$13*($B$7+$B$8^2))*$B$9*(1-$B$10))</f>
        <v>3790.83980404293</v>
      </c>
      <c r="P268" s="14" t="n">
        <f aca="true">$B$16+NORMINV(RAND(),0,SQRT($B$13*($B$7+$B$8^2))*$B$9*(1-$B$10))</f>
        <v>3815.04602495753</v>
      </c>
      <c r="Q268" s="14" t="n">
        <f aca="true">$B$16+NORMINV(RAND(),0,SQRT($B$13*($B$7+$B$8^2))*$B$9*(1-$B$10))</f>
        <v>4020.34388418936</v>
      </c>
      <c r="R268" s="14" t="n">
        <f aca="false">$B$4-13*($B$5+$B$6)/30-IF($B$11&lt;=13,$B$12,0)+0</f>
        <v>8876.66666666667</v>
      </c>
      <c r="S268" s="14" t="n">
        <f aca="false">$B$4-27*($B$5+$B$6)/30-IF($B$11&lt;=27,$B$12,0)+L268</f>
        <v>10596.558037998</v>
      </c>
      <c r="T268" s="14" t="n">
        <f aca="false">$B$4-41*($B$5+$B$6)/30-IF($B$11&lt;=41,$B$12,0)+L268+M268</f>
        <v>1277.77550791848</v>
      </c>
      <c r="U268" s="14" t="n">
        <f aca="false">$B$4-55*($B$5+$B$6)/30-IF($B$11&lt;=55,$B$12,0)+L268+M268+N268</f>
        <v>3478.14556117029</v>
      </c>
      <c r="V268" s="14" t="n">
        <f aca="false">$B$4-69*($B$5+$B$6)/30-IF($B$11&lt;=69,$B$12,0)+L268+M268+N268+O268</f>
        <v>4982.31869854656</v>
      </c>
      <c r="W268" s="14" t="n">
        <f aca="false">$B$4-83*($B$5+$B$6)/30-IF($B$11&lt;=83,$B$12,0)+L268+M268+N268+O268+P268</f>
        <v>6510.69805683742</v>
      </c>
      <c r="X268" s="14" t="n">
        <f aca="false">$B$4-90*($B$5+$B$6)/30-IF($B$11&lt;=90,$B$12,0)+L268+M268+N268+O268+P268+Q268</f>
        <v>9387.70860769345</v>
      </c>
      <c r="AA268" s="14" t="n">
        <f aca="false">MIN(R268:X268)</f>
        <v>1277.77550791848</v>
      </c>
    </row>
    <row r="269" customFormat="false" ht="15" hidden="false" customHeight="false" outlineLevel="0" collapsed="false">
      <c r="K269" s="2" t="n">
        <v>264</v>
      </c>
      <c r="L269" s="14" t="n">
        <f aca="true">$B$16+NORMINV(RAND(),0,SQRT($B$13*($B$7+$B$8^2))*$B$9*(1-$B$10))</f>
        <v>4456.56318947035</v>
      </c>
      <c r="M269" s="14" t="n">
        <f aca="true">$B$16+NORMINV(RAND(),0,SQRT($B$13*($B$7+$B$8^2))*$B$9*(1-$B$10))</f>
        <v>4281.79077620593</v>
      </c>
      <c r="N269" s="14" t="n">
        <f aca="true">$B$16+NORMINV(RAND(),0,SQRT($B$13*($B$7+$B$8^2))*$B$9*(1-$B$10))</f>
        <v>4463.34346928483</v>
      </c>
      <c r="O269" s="14" t="n">
        <f aca="true">$B$16+NORMINV(RAND(),0,SQRT($B$13*($B$7+$B$8^2))*$B$9*(1-$B$10))</f>
        <v>4075.20000615238</v>
      </c>
      <c r="P269" s="14" t="n">
        <f aca="true">$B$16+NORMINV(RAND(),0,SQRT($B$13*($B$7+$B$8^2))*$B$9*(1-$B$10))</f>
        <v>3668.34729889382</v>
      </c>
      <c r="Q269" s="14" t="n">
        <f aca="true">$B$16+NORMINV(RAND(),0,SQRT($B$13*($B$7+$B$8^2))*$B$9*(1-$B$10))</f>
        <v>4395.58701039796</v>
      </c>
      <c r="R269" s="14" t="n">
        <f aca="false">$B$4-13*($B$5+$B$6)/30-IF($B$11&lt;=13,$B$12,0)+0</f>
        <v>8876.66666666667</v>
      </c>
      <c r="S269" s="14" t="n">
        <f aca="false">$B$4-27*($B$5+$B$6)/30-IF($B$11&lt;=27,$B$12,0)+L269</f>
        <v>11046.5631894703</v>
      </c>
      <c r="T269" s="14" t="n">
        <f aca="false">$B$4-41*($B$5+$B$6)/30-IF($B$11&lt;=41,$B$12,0)+L269+M269</f>
        <v>1856.88729900961</v>
      </c>
      <c r="U269" s="14" t="n">
        <f aca="false">$B$4-55*($B$5+$B$6)/30-IF($B$11&lt;=55,$B$12,0)+L269+M269+N269</f>
        <v>4033.56410162777</v>
      </c>
      <c r="V269" s="14" t="n">
        <f aca="false">$B$4-69*($B$5+$B$6)/30-IF($B$11&lt;=69,$B$12,0)+L269+M269+N269+O269</f>
        <v>5822.09744111349</v>
      </c>
      <c r="W269" s="14" t="n">
        <f aca="false">$B$4-83*($B$5+$B$6)/30-IF($B$11&lt;=83,$B$12,0)+L269+M269+N269+O269+P269</f>
        <v>7203.77807334064</v>
      </c>
      <c r="X269" s="14" t="n">
        <f aca="false">$B$4-90*($B$5+$B$6)/30-IF($B$11&lt;=90,$B$12,0)+L269+M269+N269+O269+P269+Q269</f>
        <v>10456.0317504053</v>
      </c>
      <c r="AA269" s="14" t="n">
        <f aca="false">MIN(R269:X269)</f>
        <v>1856.88729900961</v>
      </c>
    </row>
    <row r="270" customFormat="false" ht="15" hidden="false" customHeight="false" outlineLevel="0" collapsed="false">
      <c r="K270" s="2" t="n">
        <v>265</v>
      </c>
      <c r="L270" s="14" t="n">
        <f aca="true">$B$16+NORMINV(RAND(),0,SQRT($B$13*($B$7+$B$8^2))*$B$9*(1-$B$10))</f>
        <v>3727.30933174576</v>
      </c>
      <c r="M270" s="14" t="n">
        <f aca="true">$B$16+NORMINV(RAND(),0,SQRT($B$13*($B$7+$B$8^2))*$B$9*(1-$B$10))</f>
        <v>4265.07349799987</v>
      </c>
      <c r="N270" s="14" t="n">
        <f aca="true">$B$16+NORMINV(RAND(),0,SQRT($B$13*($B$7+$B$8^2))*$B$9*(1-$B$10))</f>
        <v>3860.63378782329</v>
      </c>
      <c r="O270" s="14" t="n">
        <f aca="true">$B$16+NORMINV(RAND(),0,SQRT($B$13*($B$7+$B$8^2))*$B$9*(1-$B$10))</f>
        <v>4363.83285072361</v>
      </c>
      <c r="P270" s="14" t="n">
        <f aca="true">$B$16+NORMINV(RAND(),0,SQRT($B$13*($B$7+$B$8^2))*$B$9*(1-$B$10))</f>
        <v>4222.66853449719</v>
      </c>
      <c r="Q270" s="14" t="n">
        <f aca="true">$B$16+NORMINV(RAND(),0,SQRT($B$13*($B$7+$B$8^2))*$B$9*(1-$B$10))</f>
        <v>4122.41887438582</v>
      </c>
      <c r="R270" s="14" t="n">
        <f aca="false">$B$4-13*($B$5+$B$6)/30-IF($B$11&lt;=13,$B$12,0)+0</f>
        <v>8876.66666666667</v>
      </c>
      <c r="S270" s="14" t="n">
        <f aca="false">$B$4-27*($B$5+$B$6)/30-IF($B$11&lt;=27,$B$12,0)+L270</f>
        <v>10317.3093317458</v>
      </c>
      <c r="T270" s="14" t="n">
        <f aca="false">$B$4-41*($B$5+$B$6)/30-IF($B$11&lt;=41,$B$12,0)+L270+M270</f>
        <v>1110.91616307897</v>
      </c>
      <c r="U270" s="14" t="n">
        <f aca="false">$B$4-55*($B$5+$B$6)/30-IF($B$11&lt;=55,$B$12,0)+L270+M270+N270</f>
        <v>2684.88328423559</v>
      </c>
      <c r="V270" s="14" t="n">
        <f aca="false">$B$4-69*($B$5+$B$6)/30-IF($B$11&lt;=69,$B$12,0)+L270+M270+N270+O270</f>
        <v>4762.04946829253</v>
      </c>
      <c r="W270" s="14" t="n">
        <f aca="false">$B$4-83*($B$5+$B$6)/30-IF($B$11&lt;=83,$B$12,0)+L270+M270+N270+O270+P270</f>
        <v>6698.05133612305</v>
      </c>
      <c r="X270" s="14" t="n">
        <f aca="false">$B$4-90*($B$5+$B$6)/30-IF($B$11&lt;=90,$B$12,0)+L270+M270+N270+O270+P270+Q270</f>
        <v>9677.13687717554</v>
      </c>
      <c r="AA270" s="14" t="n">
        <f aca="false">MIN(R270:X270)</f>
        <v>1110.91616307897</v>
      </c>
    </row>
    <row r="271" customFormat="false" ht="15" hidden="false" customHeight="false" outlineLevel="0" collapsed="false">
      <c r="K271" s="2" t="n">
        <v>266</v>
      </c>
      <c r="L271" s="14" t="n">
        <f aca="true">$B$16+NORMINV(RAND(),0,SQRT($B$13*($B$7+$B$8^2))*$B$9*(1-$B$10))</f>
        <v>4097.34046499439</v>
      </c>
      <c r="M271" s="14" t="n">
        <f aca="true">$B$16+NORMINV(RAND(),0,SQRT($B$13*($B$7+$B$8^2))*$B$9*(1-$B$10))</f>
        <v>3580.69147529807</v>
      </c>
      <c r="N271" s="14" t="n">
        <f aca="true">$B$16+NORMINV(RAND(),0,SQRT($B$13*($B$7+$B$8^2))*$B$9*(1-$B$10))</f>
        <v>3990.05802534399</v>
      </c>
      <c r="O271" s="14" t="n">
        <f aca="true">$B$16+NORMINV(RAND(),0,SQRT($B$13*($B$7+$B$8^2))*$B$9*(1-$B$10))</f>
        <v>4376.483526256</v>
      </c>
      <c r="P271" s="14" t="n">
        <f aca="true">$B$16+NORMINV(RAND(),0,SQRT($B$13*($B$7+$B$8^2))*$B$9*(1-$B$10))</f>
        <v>4708.35392962889</v>
      </c>
      <c r="Q271" s="14" t="n">
        <f aca="true">$B$16+NORMINV(RAND(),0,SQRT($B$13*($B$7+$B$8^2))*$B$9*(1-$B$10))</f>
        <v>3484.66258865053</v>
      </c>
      <c r="R271" s="14" t="n">
        <f aca="false">$B$4-13*($B$5+$B$6)/30-IF($B$11&lt;=13,$B$12,0)+0</f>
        <v>8876.66666666667</v>
      </c>
      <c r="S271" s="14" t="n">
        <f aca="false">$B$4-27*($B$5+$B$6)/30-IF($B$11&lt;=27,$B$12,0)+L271</f>
        <v>10687.3404649944</v>
      </c>
      <c r="T271" s="14" t="n">
        <f aca="false">$B$4-41*($B$5+$B$6)/30-IF($B$11&lt;=41,$B$12,0)+L271+M271</f>
        <v>796.565273625794</v>
      </c>
      <c r="U271" s="14" t="n">
        <f aca="false">$B$4-55*($B$5+$B$6)/30-IF($B$11&lt;=55,$B$12,0)+L271+M271+N271</f>
        <v>2499.95663230311</v>
      </c>
      <c r="V271" s="14" t="n">
        <f aca="false">$B$4-69*($B$5+$B$6)/30-IF($B$11&lt;=69,$B$12,0)+L271+M271+N271+O271</f>
        <v>4589.77349189245</v>
      </c>
      <c r="W271" s="14" t="n">
        <f aca="false">$B$4-83*($B$5+$B$6)/30-IF($B$11&lt;=83,$B$12,0)+L271+M271+N271+O271+P271</f>
        <v>7011.46075485467</v>
      </c>
      <c r="X271" s="14" t="n">
        <f aca="false">$B$4-90*($B$5+$B$6)/30-IF($B$11&lt;=90,$B$12,0)+L271+M271+N271+O271+P271+Q271</f>
        <v>9352.79001017187</v>
      </c>
      <c r="AA271" s="14" t="n">
        <f aca="false">MIN(R271:X271)</f>
        <v>796.565273625794</v>
      </c>
    </row>
    <row r="272" customFormat="false" ht="15" hidden="false" customHeight="false" outlineLevel="0" collapsed="false">
      <c r="K272" s="2" t="n">
        <v>267</v>
      </c>
      <c r="L272" s="14" t="n">
        <f aca="true">$B$16+NORMINV(RAND(),0,SQRT($B$13*($B$7+$B$8^2))*$B$9*(1-$B$10))</f>
        <v>3979.24965267806</v>
      </c>
      <c r="M272" s="14" t="n">
        <f aca="true">$B$16+NORMINV(RAND(),0,SQRT($B$13*($B$7+$B$8^2))*$B$9*(1-$B$10))</f>
        <v>3506.45841717975</v>
      </c>
      <c r="N272" s="14" t="n">
        <f aca="true">$B$16+NORMINV(RAND(),0,SQRT($B$13*($B$7+$B$8^2))*$B$9*(1-$B$10))</f>
        <v>4108.39085909812</v>
      </c>
      <c r="O272" s="14" t="n">
        <f aca="true">$B$16+NORMINV(RAND(),0,SQRT($B$13*($B$7+$B$8^2))*$B$9*(1-$B$10))</f>
        <v>4017.7303702431</v>
      </c>
      <c r="P272" s="14" t="n">
        <f aca="true">$B$16+NORMINV(RAND(),0,SQRT($B$13*($B$7+$B$8^2))*$B$9*(1-$B$10))</f>
        <v>4616.85694318232</v>
      </c>
      <c r="Q272" s="14" t="n">
        <f aca="true">$B$16+NORMINV(RAND(),0,SQRT($B$13*($B$7+$B$8^2))*$B$9*(1-$B$10))</f>
        <v>4285.21690409331</v>
      </c>
      <c r="R272" s="14" t="n">
        <f aca="false">$B$4-13*($B$5+$B$6)/30-IF($B$11&lt;=13,$B$12,0)+0</f>
        <v>8876.66666666667</v>
      </c>
      <c r="S272" s="14" t="n">
        <f aca="false">$B$4-27*($B$5+$B$6)/30-IF($B$11&lt;=27,$B$12,0)+L272</f>
        <v>10569.2496526781</v>
      </c>
      <c r="T272" s="14" t="n">
        <f aca="false">$B$4-41*($B$5+$B$6)/30-IF($B$11&lt;=41,$B$12,0)+L272+M272</f>
        <v>604.241403191143</v>
      </c>
      <c r="U272" s="14" t="n">
        <f aca="false">$B$4-55*($B$5+$B$6)/30-IF($B$11&lt;=55,$B$12,0)+L272+M272+N272</f>
        <v>2425.96559562259</v>
      </c>
      <c r="V272" s="14" t="n">
        <f aca="false">$B$4-69*($B$5+$B$6)/30-IF($B$11&lt;=69,$B$12,0)+L272+M272+N272+O272</f>
        <v>4157.02929919902</v>
      </c>
      <c r="W272" s="14" t="n">
        <f aca="false">$B$4-83*($B$5+$B$6)/30-IF($B$11&lt;=83,$B$12,0)+L272+M272+N272+O272+P272</f>
        <v>6487.21957571468</v>
      </c>
      <c r="X272" s="14" t="n">
        <f aca="false">$B$4-90*($B$5+$B$6)/30-IF($B$11&lt;=90,$B$12,0)+L272+M272+N272+O272+P272+Q272</f>
        <v>9629.10314647465</v>
      </c>
      <c r="AA272" s="14" t="n">
        <f aca="false">MIN(R272:X272)</f>
        <v>604.241403191143</v>
      </c>
    </row>
    <row r="273" customFormat="false" ht="15" hidden="false" customHeight="false" outlineLevel="0" collapsed="false">
      <c r="K273" s="2" t="n">
        <v>268</v>
      </c>
      <c r="L273" s="14" t="n">
        <f aca="true">$B$16+NORMINV(RAND(),0,SQRT($B$13*($B$7+$B$8^2))*$B$9*(1-$B$10))</f>
        <v>4365.4873596948</v>
      </c>
      <c r="M273" s="14" t="n">
        <f aca="true">$B$16+NORMINV(RAND(),0,SQRT($B$13*($B$7+$B$8^2))*$B$9*(1-$B$10))</f>
        <v>4532.81653967356</v>
      </c>
      <c r="N273" s="14" t="n">
        <f aca="true">$B$16+NORMINV(RAND(),0,SQRT($B$13*($B$7+$B$8^2))*$B$9*(1-$B$10))</f>
        <v>4816.68567643696</v>
      </c>
      <c r="O273" s="14" t="n">
        <f aca="true">$B$16+NORMINV(RAND(),0,SQRT($B$13*($B$7+$B$8^2))*$B$9*(1-$B$10))</f>
        <v>4487.3333810042</v>
      </c>
      <c r="P273" s="14" t="n">
        <f aca="true">$B$16+NORMINV(RAND(),0,SQRT($B$13*($B$7+$B$8^2))*$B$9*(1-$B$10))</f>
        <v>4002.14748509809</v>
      </c>
      <c r="Q273" s="14" t="n">
        <f aca="true">$B$16+NORMINV(RAND(),0,SQRT($B$13*($B$7+$B$8^2))*$B$9*(1-$B$10))</f>
        <v>4135.00681148792</v>
      </c>
      <c r="R273" s="14" t="n">
        <f aca="false">$B$4-13*($B$5+$B$6)/30-IF($B$11&lt;=13,$B$12,0)+0</f>
        <v>8876.66666666667</v>
      </c>
      <c r="S273" s="14" t="n">
        <f aca="false">$B$4-27*($B$5+$B$6)/30-IF($B$11&lt;=27,$B$12,0)+L273</f>
        <v>10955.4873596948</v>
      </c>
      <c r="T273" s="14" t="n">
        <f aca="false">$B$4-41*($B$5+$B$6)/30-IF($B$11&lt;=41,$B$12,0)+L273+M273</f>
        <v>2016.8372327017</v>
      </c>
      <c r="U273" s="14" t="n">
        <f aca="false">$B$4-55*($B$5+$B$6)/30-IF($B$11&lt;=55,$B$12,0)+L273+M273+N273</f>
        <v>4546.85624247199</v>
      </c>
      <c r="V273" s="14" t="n">
        <f aca="false">$B$4-69*($B$5+$B$6)/30-IF($B$11&lt;=69,$B$12,0)+L273+M273+N273+O273</f>
        <v>6747.52295680952</v>
      </c>
      <c r="W273" s="14" t="n">
        <f aca="false">$B$4-83*($B$5+$B$6)/30-IF($B$11&lt;=83,$B$12,0)+L273+M273+N273+O273+P273</f>
        <v>8463.00377524095</v>
      </c>
      <c r="X273" s="14" t="n">
        <f aca="false">$B$4-90*($B$5+$B$6)/30-IF($B$11&lt;=90,$B$12,0)+L273+M273+N273+O273+P273+Q273</f>
        <v>11454.6772533955</v>
      </c>
      <c r="AA273" s="14" t="n">
        <f aca="false">MIN(R273:X273)</f>
        <v>2016.8372327017</v>
      </c>
    </row>
    <row r="274" customFormat="false" ht="15" hidden="false" customHeight="false" outlineLevel="0" collapsed="false">
      <c r="K274" s="2" t="n">
        <v>269</v>
      </c>
      <c r="L274" s="14" t="n">
        <f aca="true">$B$16+NORMINV(RAND(),0,SQRT($B$13*($B$7+$B$8^2))*$B$9*(1-$B$10))</f>
        <v>4025.58897738181</v>
      </c>
      <c r="M274" s="14" t="n">
        <f aca="true">$B$16+NORMINV(RAND(),0,SQRT($B$13*($B$7+$B$8^2))*$B$9*(1-$B$10))</f>
        <v>4015.9143530786</v>
      </c>
      <c r="N274" s="14" t="n">
        <f aca="true">$B$16+NORMINV(RAND(),0,SQRT($B$13*($B$7+$B$8^2))*$B$9*(1-$B$10))</f>
        <v>4136.82010378553</v>
      </c>
      <c r="O274" s="14" t="n">
        <f aca="true">$B$16+NORMINV(RAND(),0,SQRT($B$13*($B$7+$B$8^2))*$B$9*(1-$B$10))</f>
        <v>4626.15687768531</v>
      </c>
      <c r="P274" s="14" t="n">
        <f aca="true">$B$16+NORMINV(RAND(),0,SQRT($B$13*($B$7+$B$8^2))*$B$9*(1-$B$10))</f>
        <v>3828.42425673999</v>
      </c>
      <c r="Q274" s="14" t="n">
        <f aca="true">$B$16+NORMINV(RAND(),0,SQRT($B$13*($B$7+$B$8^2))*$B$9*(1-$B$10))</f>
        <v>4253.98515162252</v>
      </c>
      <c r="R274" s="14" t="n">
        <f aca="false">$B$4-13*($B$5+$B$6)/30-IF($B$11&lt;=13,$B$12,0)+0</f>
        <v>8876.66666666667</v>
      </c>
      <c r="S274" s="14" t="n">
        <f aca="false">$B$4-27*($B$5+$B$6)/30-IF($B$11&lt;=27,$B$12,0)+L274</f>
        <v>10615.5889773818</v>
      </c>
      <c r="T274" s="14" t="n">
        <f aca="false">$B$4-41*($B$5+$B$6)/30-IF($B$11&lt;=41,$B$12,0)+L274+M274</f>
        <v>1160.03666379375</v>
      </c>
      <c r="U274" s="14" t="n">
        <f aca="false">$B$4-55*($B$5+$B$6)/30-IF($B$11&lt;=55,$B$12,0)+L274+M274+N274</f>
        <v>3010.19010091261</v>
      </c>
      <c r="V274" s="14" t="n">
        <f aca="false">$B$4-69*($B$5+$B$6)/30-IF($B$11&lt;=69,$B$12,0)+L274+M274+N274+O274</f>
        <v>5349.68031193125</v>
      </c>
      <c r="W274" s="14" t="n">
        <f aca="false">$B$4-83*($B$5+$B$6)/30-IF($B$11&lt;=83,$B$12,0)+L274+M274+N274+O274+P274</f>
        <v>6891.43790200458</v>
      </c>
      <c r="X274" s="14" t="n">
        <f aca="false">$B$4-90*($B$5+$B$6)/30-IF($B$11&lt;=90,$B$12,0)+L274+M274+N274+O274+P274+Q274</f>
        <v>10002.0897202938</v>
      </c>
      <c r="AA274" s="14" t="n">
        <f aca="false">MIN(R274:X274)</f>
        <v>1160.03666379375</v>
      </c>
    </row>
    <row r="275" customFormat="false" ht="15" hidden="false" customHeight="false" outlineLevel="0" collapsed="false">
      <c r="K275" s="2" t="n">
        <v>270</v>
      </c>
      <c r="L275" s="14" t="n">
        <f aca="true">$B$16+NORMINV(RAND(),0,SQRT($B$13*($B$7+$B$8^2))*$B$9*(1-$B$10))</f>
        <v>4012.0359678674</v>
      </c>
      <c r="M275" s="14" t="n">
        <f aca="true">$B$16+NORMINV(RAND(),0,SQRT($B$13*($B$7+$B$8^2))*$B$9*(1-$B$10))</f>
        <v>3618.75586051094</v>
      </c>
      <c r="N275" s="14" t="n">
        <f aca="true">$B$16+NORMINV(RAND(),0,SQRT($B$13*($B$7+$B$8^2))*$B$9*(1-$B$10))</f>
        <v>4154.93363530302</v>
      </c>
      <c r="O275" s="14" t="n">
        <f aca="true">$B$16+NORMINV(RAND(),0,SQRT($B$13*($B$7+$B$8^2))*$B$9*(1-$B$10))</f>
        <v>4505.06496631281</v>
      </c>
      <c r="P275" s="14" t="n">
        <f aca="true">$B$16+NORMINV(RAND(),0,SQRT($B$13*($B$7+$B$8^2))*$B$9*(1-$B$10))</f>
        <v>4827.12248808428</v>
      </c>
      <c r="Q275" s="14" t="n">
        <f aca="true">$B$16+NORMINV(RAND(),0,SQRT($B$13*($B$7+$B$8^2))*$B$9*(1-$B$10))</f>
        <v>3351.37172514233</v>
      </c>
      <c r="R275" s="14" t="n">
        <f aca="false">$B$4-13*($B$5+$B$6)/30-IF($B$11&lt;=13,$B$12,0)+0</f>
        <v>8876.66666666667</v>
      </c>
      <c r="S275" s="14" t="n">
        <f aca="false">$B$4-27*($B$5+$B$6)/30-IF($B$11&lt;=27,$B$12,0)+L275</f>
        <v>10602.0359678674</v>
      </c>
      <c r="T275" s="14" t="n">
        <f aca="false">$B$4-41*($B$5+$B$6)/30-IF($B$11&lt;=41,$B$12,0)+L275+M275</f>
        <v>749.325161711666</v>
      </c>
      <c r="U275" s="14" t="n">
        <f aca="false">$B$4-55*($B$5+$B$6)/30-IF($B$11&lt;=55,$B$12,0)+L275+M275+N275</f>
        <v>2617.59213034801</v>
      </c>
      <c r="V275" s="14" t="n">
        <f aca="false">$B$4-69*($B$5+$B$6)/30-IF($B$11&lt;=69,$B$12,0)+L275+M275+N275+O275</f>
        <v>4835.99042999416</v>
      </c>
      <c r="W275" s="14" t="n">
        <f aca="false">$B$4-83*($B$5+$B$6)/30-IF($B$11&lt;=83,$B$12,0)+L275+M275+N275+O275+P275</f>
        <v>7376.44625141177</v>
      </c>
      <c r="X275" s="14" t="n">
        <f aca="false">$B$4-90*($B$5+$B$6)/30-IF($B$11&lt;=90,$B$12,0)+L275+M275+N275+O275+P275+Q275</f>
        <v>9584.48464322077</v>
      </c>
      <c r="AA275" s="14" t="n">
        <f aca="false">MIN(R275:X275)</f>
        <v>749.325161711666</v>
      </c>
    </row>
    <row r="276" customFormat="false" ht="15" hidden="false" customHeight="false" outlineLevel="0" collapsed="false">
      <c r="K276" s="2" t="n">
        <v>271</v>
      </c>
      <c r="L276" s="14" t="n">
        <f aca="true">$B$16+NORMINV(RAND(),0,SQRT($B$13*($B$7+$B$8^2))*$B$9*(1-$B$10))</f>
        <v>4685.73541703895</v>
      </c>
      <c r="M276" s="14" t="n">
        <f aca="true">$B$16+NORMINV(RAND(),0,SQRT($B$13*($B$7+$B$8^2))*$B$9*(1-$B$10))</f>
        <v>4412.7496490364</v>
      </c>
      <c r="N276" s="14" t="n">
        <f aca="true">$B$16+NORMINV(RAND(),0,SQRT($B$13*($B$7+$B$8^2))*$B$9*(1-$B$10))</f>
        <v>4067.51108048618</v>
      </c>
      <c r="O276" s="14" t="n">
        <f aca="true">$B$16+NORMINV(RAND(),0,SQRT($B$13*($B$7+$B$8^2))*$B$9*(1-$B$10))</f>
        <v>4502.93568261388</v>
      </c>
      <c r="P276" s="14" t="n">
        <f aca="true">$B$16+NORMINV(RAND(),0,SQRT($B$13*($B$7+$B$8^2))*$B$9*(1-$B$10))</f>
        <v>4233.9609750799</v>
      </c>
      <c r="Q276" s="14" t="n">
        <f aca="true">$B$16+NORMINV(RAND(),0,SQRT($B$13*($B$7+$B$8^2))*$B$9*(1-$B$10))</f>
        <v>4017.48149592601</v>
      </c>
      <c r="R276" s="14" t="n">
        <f aca="false">$B$4-13*($B$5+$B$6)/30-IF($B$11&lt;=13,$B$12,0)+0</f>
        <v>8876.66666666667</v>
      </c>
      <c r="S276" s="14" t="n">
        <f aca="false">$B$4-27*($B$5+$B$6)/30-IF($B$11&lt;=27,$B$12,0)+L276</f>
        <v>11275.735417039</v>
      </c>
      <c r="T276" s="14" t="n">
        <f aca="false">$B$4-41*($B$5+$B$6)/30-IF($B$11&lt;=41,$B$12,0)+L276+M276</f>
        <v>2217.01839940868</v>
      </c>
      <c r="U276" s="14" t="n">
        <f aca="false">$B$4-55*($B$5+$B$6)/30-IF($B$11&lt;=55,$B$12,0)+L276+M276+N276</f>
        <v>3997.8628132282</v>
      </c>
      <c r="V276" s="14" t="n">
        <f aca="false">$B$4-69*($B$5+$B$6)/30-IF($B$11&lt;=69,$B$12,0)+L276+M276+N276+O276</f>
        <v>6214.13182917541</v>
      </c>
      <c r="W276" s="14" t="n">
        <f aca="false">$B$4-83*($B$5+$B$6)/30-IF($B$11&lt;=83,$B$12,0)+L276+M276+N276+O276+P276</f>
        <v>8161.42613758864</v>
      </c>
      <c r="X276" s="14" t="n">
        <f aca="false">$B$4-90*($B$5+$B$6)/30-IF($B$11&lt;=90,$B$12,0)+L276+M276+N276+O276+P276+Q276</f>
        <v>11035.5743001813</v>
      </c>
      <c r="AA276" s="14" t="n">
        <f aca="false">MIN(R276:X276)</f>
        <v>2217.01839940868</v>
      </c>
    </row>
    <row r="277" customFormat="false" ht="15" hidden="false" customHeight="false" outlineLevel="0" collapsed="false">
      <c r="K277" s="2" t="n">
        <v>272</v>
      </c>
      <c r="L277" s="14" t="n">
        <f aca="true">$B$16+NORMINV(RAND(),0,SQRT($B$13*($B$7+$B$8^2))*$B$9*(1-$B$10))</f>
        <v>3466.28229167549</v>
      </c>
      <c r="M277" s="14" t="n">
        <f aca="true">$B$16+NORMINV(RAND(),0,SQRT($B$13*($B$7+$B$8^2))*$B$9*(1-$B$10))</f>
        <v>3475.25524421487</v>
      </c>
      <c r="N277" s="14" t="n">
        <f aca="true">$B$16+NORMINV(RAND(),0,SQRT($B$13*($B$7+$B$8^2))*$B$9*(1-$B$10))</f>
        <v>4094.23093382789</v>
      </c>
      <c r="O277" s="14" t="n">
        <f aca="true">$B$16+NORMINV(RAND(),0,SQRT($B$13*($B$7+$B$8^2))*$B$9*(1-$B$10))</f>
        <v>4488.41812710488</v>
      </c>
      <c r="P277" s="14" t="n">
        <f aca="true">$B$16+NORMINV(RAND(),0,SQRT($B$13*($B$7+$B$8^2))*$B$9*(1-$B$10))</f>
        <v>3927.61758426527</v>
      </c>
      <c r="Q277" s="14" t="n">
        <f aca="true">$B$16+NORMINV(RAND(),0,SQRT($B$13*($B$7+$B$8^2))*$B$9*(1-$B$10))</f>
        <v>4306.38226809459</v>
      </c>
      <c r="R277" s="14" t="n">
        <f aca="false">$B$4-13*($B$5+$B$6)/30-IF($B$11&lt;=13,$B$12,0)+0</f>
        <v>8876.66666666667</v>
      </c>
      <c r="S277" s="14" t="n">
        <f aca="false">$B$4-27*($B$5+$B$6)/30-IF($B$11&lt;=27,$B$12,0)+L277</f>
        <v>10056.2822916755</v>
      </c>
      <c r="T277" s="14" t="n">
        <f aca="false">$B$4-41*($B$5+$B$6)/30-IF($B$11&lt;=41,$B$12,0)+L277+M277</f>
        <v>60.0708692236913</v>
      </c>
      <c r="U277" s="14" t="n">
        <f aca="false">$B$4-55*($B$5+$B$6)/30-IF($B$11&lt;=55,$B$12,0)+L277+M277+N277</f>
        <v>1867.63513638492</v>
      </c>
      <c r="V277" s="14" t="n">
        <f aca="false">$B$4-69*($B$5+$B$6)/30-IF($B$11&lt;=69,$B$12,0)+L277+M277+N277+O277</f>
        <v>4069.38659682314</v>
      </c>
      <c r="W277" s="14" t="n">
        <f aca="false">$B$4-83*($B$5+$B$6)/30-IF($B$11&lt;=83,$B$12,0)+L277+M277+N277+O277+P277</f>
        <v>5710.33751442174</v>
      </c>
      <c r="X277" s="14" t="n">
        <f aca="false">$B$4-90*($B$5+$B$6)/30-IF($B$11&lt;=90,$B$12,0)+L277+M277+N277+O277+P277+Q277</f>
        <v>8873.386449183</v>
      </c>
      <c r="AA277" s="14" t="n">
        <f aca="false">MIN(R277:X277)</f>
        <v>60.0708692236913</v>
      </c>
    </row>
    <row r="278" customFormat="false" ht="15" hidden="false" customHeight="false" outlineLevel="0" collapsed="false">
      <c r="K278" s="2" t="n">
        <v>273</v>
      </c>
      <c r="L278" s="14" t="n">
        <f aca="true">$B$16+NORMINV(RAND(),0,SQRT($B$13*($B$7+$B$8^2))*$B$9*(1-$B$10))</f>
        <v>3829.5092597846</v>
      </c>
      <c r="M278" s="14" t="n">
        <f aca="true">$B$16+NORMINV(RAND(),0,SQRT($B$13*($B$7+$B$8^2))*$B$9*(1-$B$10))</f>
        <v>3876.76753111956</v>
      </c>
      <c r="N278" s="14" t="n">
        <f aca="true">$B$16+NORMINV(RAND(),0,SQRT($B$13*($B$7+$B$8^2))*$B$9*(1-$B$10))</f>
        <v>3960.38262659639</v>
      </c>
      <c r="O278" s="14" t="n">
        <f aca="true">$B$16+NORMINV(RAND(),0,SQRT($B$13*($B$7+$B$8^2))*$B$9*(1-$B$10))</f>
        <v>4087.83422223464</v>
      </c>
      <c r="P278" s="14" t="n">
        <f aca="true">$B$16+NORMINV(RAND(),0,SQRT($B$13*($B$7+$B$8^2))*$B$9*(1-$B$10))</f>
        <v>4104.42355049526</v>
      </c>
      <c r="Q278" s="14" t="n">
        <f aca="true">$B$16+NORMINV(RAND(),0,SQRT($B$13*($B$7+$B$8^2))*$B$9*(1-$B$10))</f>
        <v>3791.95077877212</v>
      </c>
      <c r="R278" s="14" t="n">
        <f aca="false">$B$4-13*($B$5+$B$6)/30-IF($B$11&lt;=13,$B$12,0)+0</f>
        <v>8876.66666666667</v>
      </c>
      <c r="S278" s="14" t="n">
        <f aca="false">$B$4-27*($B$5+$B$6)/30-IF($B$11&lt;=27,$B$12,0)+L278</f>
        <v>10419.5092597846</v>
      </c>
      <c r="T278" s="14" t="n">
        <f aca="false">$B$4-41*($B$5+$B$6)/30-IF($B$11&lt;=41,$B$12,0)+L278+M278</f>
        <v>824.810124237496</v>
      </c>
      <c r="U278" s="14" t="n">
        <f aca="false">$B$4-55*($B$5+$B$6)/30-IF($B$11&lt;=55,$B$12,0)+L278+M278+N278</f>
        <v>2498.52608416722</v>
      </c>
      <c r="V278" s="14" t="n">
        <f aca="false">$B$4-69*($B$5+$B$6)/30-IF($B$11&lt;=69,$B$12,0)+L278+M278+N278+O278</f>
        <v>4299.69363973519</v>
      </c>
      <c r="W278" s="14" t="n">
        <f aca="false">$B$4-83*($B$5+$B$6)/30-IF($B$11&lt;=83,$B$12,0)+L278+M278+N278+O278+P278</f>
        <v>6117.45052356378</v>
      </c>
      <c r="X278" s="14" t="n">
        <f aca="false">$B$4-90*($B$5+$B$6)/30-IF($B$11&lt;=90,$B$12,0)+L278+M278+N278+O278+P278+Q278</f>
        <v>8766.06796900256</v>
      </c>
      <c r="AA278" s="14" t="n">
        <f aca="false">MIN(R278:X278)</f>
        <v>824.810124237496</v>
      </c>
    </row>
    <row r="279" customFormat="false" ht="15" hidden="false" customHeight="false" outlineLevel="0" collapsed="false">
      <c r="K279" s="2" t="n">
        <v>274</v>
      </c>
      <c r="L279" s="14" t="n">
        <f aca="true">$B$16+NORMINV(RAND(),0,SQRT($B$13*($B$7+$B$8^2))*$B$9*(1-$B$10))</f>
        <v>4059.50155129923</v>
      </c>
      <c r="M279" s="14" t="n">
        <f aca="true">$B$16+NORMINV(RAND(),0,SQRT($B$13*($B$7+$B$8^2))*$B$9*(1-$B$10))</f>
        <v>4608.56244839959</v>
      </c>
      <c r="N279" s="14" t="n">
        <f aca="true">$B$16+NORMINV(RAND(),0,SQRT($B$13*($B$7+$B$8^2))*$B$9*(1-$B$10))</f>
        <v>4177.71849960593</v>
      </c>
      <c r="O279" s="14" t="n">
        <f aca="true">$B$16+NORMINV(RAND(),0,SQRT($B$13*($B$7+$B$8^2))*$B$9*(1-$B$10))</f>
        <v>4063.48696100291</v>
      </c>
      <c r="P279" s="14" t="n">
        <f aca="true">$B$16+NORMINV(RAND(),0,SQRT($B$13*($B$7+$B$8^2))*$B$9*(1-$B$10))</f>
        <v>4274.22142228696</v>
      </c>
      <c r="Q279" s="14" t="n">
        <f aca="true">$B$16+NORMINV(RAND(),0,SQRT($B$13*($B$7+$B$8^2))*$B$9*(1-$B$10))</f>
        <v>3879.05134279762</v>
      </c>
      <c r="R279" s="14" t="n">
        <f aca="false">$B$4-13*($B$5+$B$6)/30-IF($B$11&lt;=13,$B$12,0)+0</f>
        <v>8876.66666666667</v>
      </c>
      <c r="S279" s="14" t="n">
        <f aca="false">$B$4-27*($B$5+$B$6)/30-IF($B$11&lt;=27,$B$12,0)+L279</f>
        <v>10649.5015512992</v>
      </c>
      <c r="T279" s="14" t="n">
        <f aca="false">$B$4-41*($B$5+$B$6)/30-IF($B$11&lt;=41,$B$12,0)+L279+M279</f>
        <v>1786.59733303215</v>
      </c>
      <c r="U279" s="14" t="n">
        <f aca="false">$B$4-55*($B$5+$B$6)/30-IF($B$11&lt;=55,$B$12,0)+L279+M279+N279</f>
        <v>3677.64916597141</v>
      </c>
      <c r="V279" s="14" t="n">
        <f aca="false">$B$4-69*($B$5+$B$6)/30-IF($B$11&lt;=69,$B$12,0)+L279+M279+N279+O279</f>
        <v>5454.46946030766</v>
      </c>
      <c r="W279" s="14" t="n">
        <f aca="false">$B$4-83*($B$5+$B$6)/30-IF($B$11&lt;=83,$B$12,0)+L279+M279+N279+O279+P279</f>
        <v>7442.02421592796</v>
      </c>
      <c r="X279" s="14" t="n">
        <f aca="false">$B$4-90*($B$5+$B$6)/30-IF($B$11&lt;=90,$B$12,0)+L279+M279+N279+O279+P279+Q279</f>
        <v>10177.7422253922</v>
      </c>
      <c r="AA279" s="14" t="n">
        <f aca="false">MIN(R279:X279)</f>
        <v>1786.59733303215</v>
      </c>
    </row>
    <row r="280" customFormat="false" ht="15" hidden="false" customHeight="false" outlineLevel="0" collapsed="false">
      <c r="K280" s="2" t="n">
        <v>275</v>
      </c>
      <c r="L280" s="14" t="n">
        <f aca="true">$B$16+NORMINV(RAND(),0,SQRT($B$13*($B$7+$B$8^2))*$B$9*(1-$B$10))</f>
        <v>3768.7792998761</v>
      </c>
      <c r="M280" s="14" t="n">
        <f aca="true">$B$16+NORMINV(RAND(),0,SQRT($B$13*($B$7+$B$8^2))*$B$9*(1-$B$10))</f>
        <v>4748.76881930485</v>
      </c>
      <c r="N280" s="14" t="n">
        <f aca="true">$B$16+NORMINV(RAND(),0,SQRT($B$13*($B$7+$B$8^2))*$B$9*(1-$B$10))</f>
        <v>3643.44593420817</v>
      </c>
      <c r="O280" s="14" t="n">
        <f aca="true">$B$16+NORMINV(RAND(),0,SQRT($B$13*($B$7+$B$8^2))*$B$9*(1-$B$10))</f>
        <v>4096.14585391077</v>
      </c>
      <c r="P280" s="14" t="n">
        <f aca="true">$B$16+NORMINV(RAND(),0,SQRT($B$13*($B$7+$B$8^2))*$B$9*(1-$B$10))</f>
        <v>4346.88565931121</v>
      </c>
      <c r="Q280" s="14" t="n">
        <f aca="true">$B$16+NORMINV(RAND(),0,SQRT($B$13*($B$7+$B$8^2))*$B$9*(1-$B$10))</f>
        <v>4705.64906238267</v>
      </c>
      <c r="R280" s="14" t="n">
        <f aca="false">$B$4-13*($B$5+$B$6)/30-IF($B$11&lt;=13,$B$12,0)+0</f>
        <v>8876.66666666667</v>
      </c>
      <c r="S280" s="14" t="n">
        <f aca="false">$B$4-27*($B$5+$B$6)/30-IF($B$11&lt;=27,$B$12,0)+L280</f>
        <v>10358.7792998761</v>
      </c>
      <c r="T280" s="14" t="n">
        <f aca="false">$B$4-41*($B$5+$B$6)/30-IF($B$11&lt;=41,$B$12,0)+L280+M280</f>
        <v>1636.08145251429</v>
      </c>
      <c r="U280" s="14" t="n">
        <f aca="false">$B$4-55*($B$5+$B$6)/30-IF($B$11&lt;=55,$B$12,0)+L280+M280+N280</f>
        <v>2992.86072005579</v>
      </c>
      <c r="V280" s="14" t="n">
        <f aca="false">$B$4-69*($B$5+$B$6)/30-IF($B$11&lt;=69,$B$12,0)+L280+M280+N280+O280</f>
        <v>4802.3399072999</v>
      </c>
      <c r="W280" s="14" t="n">
        <f aca="false">$B$4-83*($B$5+$B$6)/30-IF($B$11&lt;=83,$B$12,0)+L280+M280+N280+O280+P280</f>
        <v>6862.55889994444</v>
      </c>
      <c r="X280" s="14" t="n">
        <f aca="false">$B$4-90*($B$5+$B$6)/30-IF($B$11&lt;=90,$B$12,0)+L280+M280+N280+O280+P280+Q280</f>
        <v>10424.8746289938</v>
      </c>
      <c r="AA280" s="14" t="n">
        <f aca="false">MIN(R280:X280)</f>
        <v>1636.08145251429</v>
      </c>
    </row>
    <row r="281" customFormat="false" ht="15" hidden="false" customHeight="false" outlineLevel="0" collapsed="false">
      <c r="K281" s="2" t="n">
        <v>276</v>
      </c>
      <c r="L281" s="14" t="n">
        <f aca="true">$B$16+NORMINV(RAND(),0,SQRT($B$13*($B$7+$B$8^2))*$B$9*(1-$B$10))</f>
        <v>3567.99041578116</v>
      </c>
      <c r="M281" s="14" t="n">
        <f aca="true">$B$16+NORMINV(RAND(),0,SQRT($B$13*($B$7+$B$8^2))*$B$9*(1-$B$10))</f>
        <v>3653.7741527978</v>
      </c>
      <c r="N281" s="14" t="n">
        <f aca="true">$B$16+NORMINV(RAND(),0,SQRT($B$13*($B$7+$B$8^2))*$B$9*(1-$B$10))</f>
        <v>4023.82603755557</v>
      </c>
      <c r="O281" s="14" t="n">
        <f aca="true">$B$16+NORMINV(RAND(),0,SQRT($B$13*($B$7+$B$8^2))*$B$9*(1-$B$10))</f>
        <v>4078.64929145703</v>
      </c>
      <c r="P281" s="14" t="n">
        <f aca="true">$B$16+NORMINV(RAND(),0,SQRT($B$13*($B$7+$B$8^2))*$B$9*(1-$B$10))</f>
        <v>3675.10879401477</v>
      </c>
      <c r="Q281" s="14" t="n">
        <f aca="true">$B$16+NORMINV(RAND(),0,SQRT($B$13*($B$7+$B$8^2))*$B$9*(1-$B$10))</f>
        <v>3807.19122881004</v>
      </c>
      <c r="R281" s="14" t="n">
        <f aca="false">$B$4-13*($B$5+$B$6)/30-IF($B$11&lt;=13,$B$12,0)+0</f>
        <v>8876.66666666667</v>
      </c>
      <c r="S281" s="14" t="n">
        <f aca="false">$B$4-27*($B$5+$B$6)/30-IF($B$11&lt;=27,$B$12,0)+L281</f>
        <v>10157.9904157812</v>
      </c>
      <c r="T281" s="14" t="n">
        <f aca="false">$B$4-41*($B$5+$B$6)/30-IF($B$11&lt;=41,$B$12,0)+L281+M281</f>
        <v>340.297901912294</v>
      </c>
      <c r="U281" s="14" t="n">
        <f aca="false">$B$4-55*($B$5+$B$6)/30-IF($B$11&lt;=55,$B$12,0)+L281+M281+N281</f>
        <v>2077.4572728012</v>
      </c>
      <c r="V281" s="14" t="n">
        <f aca="false">$B$4-69*($B$5+$B$6)/30-IF($B$11&lt;=69,$B$12,0)+L281+M281+N281+O281</f>
        <v>3869.43989759156</v>
      </c>
      <c r="W281" s="14" t="n">
        <f aca="false">$B$4-83*($B$5+$B$6)/30-IF($B$11&lt;=83,$B$12,0)+L281+M281+N281+O281+P281</f>
        <v>5257.88202493966</v>
      </c>
      <c r="X281" s="14" t="n">
        <f aca="false">$B$4-90*($B$5+$B$6)/30-IF($B$11&lt;=90,$B$12,0)+L281+M281+N281+O281+P281+Q281</f>
        <v>7921.73992041637</v>
      </c>
      <c r="AA281" s="14" t="n">
        <f aca="false">MIN(R281:X281)</f>
        <v>340.297901912294</v>
      </c>
    </row>
    <row r="282" customFormat="false" ht="15" hidden="false" customHeight="false" outlineLevel="0" collapsed="false">
      <c r="K282" s="2" t="n">
        <v>277</v>
      </c>
      <c r="L282" s="14" t="n">
        <f aca="true">$B$16+NORMINV(RAND(),0,SQRT($B$13*($B$7+$B$8^2))*$B$9*(1-$B$10))</f>
        <v>4034.67626761857</v>
      </c>
      <c r="M282" s="14" t="n">
        <f aca="true">$B$16+NORMINV(RAND(),0,SQRT($B$13*($B$7+$B$8^2))*$B$9*(1-$B$10))</f>
        <v>3906.70887357373</v>
      </c>
      <c r="N282" s="14" t="n">
        <f aca="true">$B$16+NORMINV(RAND(),0,SQRT($B$13*($B$7+$B$8^2))*$B$9*(1-$B$10))</f>
        <v>3691.5212508968</v>
      </c>
      <c r="O282" s="14" t="n">
        <f aca="true">$B$16+NORMINV(RAND(),0,SQRT($B$13*($B$7+$B$8^2))*$B$9*(1-$B$10))</f>
        <v>4147.08526783695</v>
      </c>
      <c r="P282" s="14" t="n">
        <f aca="true">$B$16+NORMINV(RAND(),0,SQRT($B$13*($B$7+$B$8^2))*$B$9*(1-$B$10))</f>
        <v>3850.71670967506</v>
      </c>
      <c r="Q282" s="14" t="n">
        <f aca="true">$B$16+NORMINV(RAND(),0,SQRT($B$13*($B$7+$B$8^2))*$B$9*(1-$B$10))</f>
        <v>4113.42891784558</v>
      </c>
      <c r="R282" s="14" t="n">
        <f aca="false">$B$4-13*($B$5+$B$6)/30-IF($B$11&lt;=13,$B$12,0)+0</f>
        <v>8876.66666666667</v>
      </c>
      <c r="S282" s="14" t="n">
        <f aca="false">$B$4-27*($B$5+$B$6)/30-IF($B$11&lt;=27,$B$12,0)+L282</f>
        <v>10624.6762676186</v>
      </c>
      <c r="T282" s="14" t="n">
        <f aca="false">$B$4-41*($B$5+$B$6)/30-IF($B$11&lt;=41,$B$12,0)+L282+M282</f>
        <v>1059.91847452563</v>
      </c>
      <c r="U282" s="14" t="n">
        <f aca="false">$B$4-55*($B$5+$B$6)/30-IF($B$11&lt;=55,$B$12,0)+L282+M282+N282</f>
        <v>2464.77305875576</v>
      </c>
      <c r="V282" s="14" t="n">
        <f aca="false">$B$4-69*($B$5+$B$6)/30-IF($B$11&lt;=69,$B$12,0)+L282+M282+N282+O282</f>
        <v>4325.19165992605</v>
      </c>
      <c r="W282" s="14" t="n">
        <f aca="false">$B$4-83*($B$5+$B$6)/30-IF($B$11&lt;=83,$B$12,0)+L282+M282+N282+O282+P282</f>
        <v>5889.24170293445</v>
      </c>
      <c r="X282" s="14" t="n">
        <f aca="false">$B$4-90*($B$5+$B$6)/30-IF($B$11&lt;=90,$B$12,0)+L282+M282+N282+O282+P282+Q282</f>
        <v>8859.33728744669</v>
      </c>
      <c r="AA282" s="14" t="n">
        <f aca="false">MIN(R282:X282)</f>
        <v>1059.91847452563</v>
      </c>
    </row>
    <row r="283" customFormat="false" ht="15" hidden="false" customHeight="false" outlineLevel="0" collapsed="false">
      <c r="K283" s="2" t="n">
        <v>278</v>
      </c>
      <c r="L283" s="14" t="n">
        <f aca="true">$B$16+NORMINV(RAND(),0,SQRT($B$13*($B$7+$B$8^2))*$B$9*(1-$B$10))</f>
        <v>3764.63253225338</v>
      </c>
      <c r="M283" s="14" t="n">
        <f aca="true">$B$16+NORMINV(RAND(),0,SQRT($B$13*($B$7+$B$8^2))*$B$9*(1-$B$10))</f>
        <v>4014.93522180505</v>
      </c>
      <c r="N283" s="14" t="n">
        <f aca="true">$B$16+NORMINV(RAND(),0,SQRT($B$13*($B$7+$B$8^2))*$B$9*(1-$B$10))</f>
        <v>4560.12807369555</v>
      </c>
      <c r="O283" s="14" t="n">
        <f aca="true">$B$16+NORMINV(RAND(),0,SQRT($B$13*($B$7+$B$8^2))*$B$9*(1-$B$10))</f>
        <v>3939.71638225564</v>
      </c>
      <c r="P283" s="14" t="n">
        <f aca="true">$B$16+NORMINV(RAND(),0,SQRT($B$13*($B$7+$B$8^2))*$B$9*(1-$B$10))</f>
        <v>3942.83655940321</v>
      </c>
      <c r="Q283" s="14" t="n">
        <f aca="true">$B$16+NORMINV(RAND(),0,SQRT($B$13*($B$7+$B$8^2))*$B$9*(1-$B$10))</f>
        <v>4385.81875225687</v>
      </c>
      <c r="R283" s="14" t="n">
        <f aca="false">$B$4-13*($B$5+$B$6)/30-IF($B$11&lt;=13,$B$12,0)+0</f>
        <v>8876.66666666667</v>
      </c>
      <c r="S283" s="14" t="n">
        <f aca="false">$B$4-27*($B$5+$B$6)/30-IF($B$11&lt;=27,$B$12,0)+L283</f>
        <v>10354.6325322534</v>
      </c>
      <c r="T283" s="14" t="n">
        <f aca="false">$B$4-41*($B$5+$B$6)/30-IF($B$11&lt;=41,$B$12,0)+L283+M283</f>
        <v>898.101087391757</v>
      </c>
      <c r="U283" s="14" t="n">
        <f aca="false">$B$4-55*($B$5+$B$6)/30-IF($B$11&lt;=55,$B$12,0)+L283+M283+N283</f>
        <v>3171.56249442064</v>
      </c>
      <c r="V283" s="14" t="n">
        <f aca="false">$B$4-69*($B$5+$B$6)/30-IF($B$11&lt;=69,$B$12,0)+L283+M283+N283+O283</f>
        <v>4824.61221000961</v>
      </c>
      <c r="W283" s="14" t="n">
        <f aca="false">$B$4-83*($B$5+$B$6)/30-IF($B$11&lt;=83,$B$12,0)+L283+M283+N283+O283+P283</f>
        <v>6480.78210274615</v>
      </c>
      <c r="X283" s="14" t="n">
        <f aca="false">$B$4-90*($B$5+$B$6)/30-IF($B$11&lt;=90,$B$12,0)+L283+M283+N283+O283+P283+Q283</f>
        <v>9723.26752166969</v>
      </c>
      <c r="AA283" s="14" t="n">
        <f aca="false">MIN(R283:X283)</f>
        <v>898.101087391757</v>
      </c>
    </row>
    <row r="284" customFormat="false" ht="15" hidden="false" customHeight="false" outlineLevel="0" collapsed="false">
      <c r="K284" s="2" t="n">
        <v>279</v>
      </c>
      <c r="L284" s="14" t="n">
        <f aca="true">$B$16+NORMINV(RAND(),0,SQRT($B$13*($B$7+$B$8^2))*$B$9*(1-$B$10))</f>
        <v>3777.86536133236</v>
      </c>
      <c r="M284" s="14" t="n">
        <f aca="true">$B$16+NORMINV(RAND(),0,SQRT($B$13*($B$7+$B$8^2))*$B$9*(1-$B$10))</f>
        <v>4127.45901225795</v>
      </c>
      <c r="N284" s="14" t="n">
        <f aca="true">$B$16+NORMINV(RAND(),0,SQRT($B$13*($B$7+$B$8^2))*$B$9*(1-$B$10))</f>
        <v>3399.5864532357</v>
      </c>
      <c r="O284" s="14" t="n">
        <f aca="true">$B$16+NORMINV(RAND(),0,SQRT($B$13*($B$7+$B$8^2))*$B$9*(1-$B$10))</f>
        <v>4456.15864887723</v>
      </c>
      <c r="P284" s="14" t="n">
        <f aca="true">$B$16+NORMINV(RAND(),0,SQRT($B$13*($B$7+$B$8^2))*$B$9*(1-$B$10))</f>
        <v>4079.79966309532</v>
      </c>
      <c r="Q284" s="14" t="n">
        <f aca="true">$B$16+NORMINV(RAND(),0,SQRT($B$13*($B$7+$B$8^2))*$B$9*(1-$B$10))</f>
        <v>4147.20409852877</v>
      </c>
      <c r="R284" s="14" t="n">
        <f aca="false">$B$4-13*($B$5+$B$6)/30-IF($B$11&lt;=13,$B$12,0)+0</f>
        <v>8876.66666666667</v>
      </c>
      <c r="S284" s="14" t="n">
        <f aca="false">$B$4-27*($B$5+$B$6)/30-IF($B$11&lt;=27,$B$12,0)+L284</f>
        <v>10367.8653613324</v>
      </c>
      <c r="T284" s="14" t="n">
        <f aca="false">$B$4-41*($B$5+$B$6)/30-IF($B$11&lt;=41,$B$12,0)+L284+M284</f>
        <v>1023.85770692364</v>
      </c>
      <c r="U284" s="14" t="n">
        <f aca="false">$B$4-55*($B$5+$B$6)/30-IF($B$11&lt;=55,$B$12,0)+L284+M284+N284</f>
        <v>2136.77749349267</v>
      </c>
      <c r="V284" s="14" t="n">
        <f aca="false">$B$4-69*($B$5+$B$6)/30-IF($B$11&lt;=69,$B$12,0)+L284+M284+N284+O284</f>
        <v>4306.26947570324</v>
      </c>
      <c r="W284" s="14" t="n">
        <f aca="false">$B$4-83*($B$5+$B$6)/30-IF($B$11&lt;=83,$B$12,0)+L284+M284+N284+O284+P284</f>
        <v>6099.4024721319</v>
      </c>
      <c r="X284" s="14" t="n">
        <f aca="false">$B$4-90*($B$5+$B$6)/30-IF($B$11&lt;=90,$B$12,0)+L284+M284+N284+O284+P284+Q284</f>
        <v>9103.27323732733</v>
      </c>
      <c r="AA284" s="14" t="n">
        <f aca="false">MIN(R284:X284)</f>
        <v>1023.85770692364</v>
      </c>
    </row>
    <row r="285" customFormat="false" ht="15" hidden="false" customHeight="false" outlineLevel="0" collapsed="false">
      <c r="K285" s="2" t="n">
        <v>280</v>
      </c>
      <c r="L285" s="14" t="n">
        <f aca="true">$B$16+NORMINV(RAND(),0,SQRT($B$13*($B$7+$B$8^2))*$B$9*(1-$B$10))</f>
        <v>4492.23661626065</v>
      </c>
      <c r="M285" s="14" t="n">
        <f aca="true">$B$16+NORMINV(RAND(),0,SQRT($B$13*($B$7+$B$8^2))*$B$9*(1-$B$10))</f>
        <v>4090.8033666087</v>
      </c>
      <c r="N285" s="14" t="n">
        <f aca="true">$B$16+NORMINV(RAND(),0,SQRT($B$13*($B$7+$B$8^2))*$B$9*(1-$B$10))</f>
        <v>3912.14962852905</v>
      </c>
      <c r="O285" s="14" t="n">
        <f aca="true">$B$16+NORMINV(RAND(),0,SQRT($B$13*($B$7+$B$8^2))*$B$9*(1-$B$10))</f>
        <v>4376.71271308061</v>
      </c>
      <c r="P285" s="14" t="n">
        <f aca="true">$B$16+NORMINV(RAND(),0,SQRT($B$13*($B$7+$B$8^2))*$B$9*(1-$B$10))</f>
        <v>3951.07542024217</v>
      </c>
      <c r="Q285" s="14" t="n">
        <f aca="true">$B$16+NORMINV(RAND(),0,SQRT($B$13*($B$7+$B$8^2))*$B$9*(1-$B$10))</f>
        <v>3631.69856388432</v>
      </c>
      <c r="R285" s="14" t="n">
        <f aca="false">$B$4-13*($B$5+$B$6)/30-IF($B$11&lt;=13,$B$12,0)+0</f>
        <v>8876.66666666667</v>
      </c>
      <c r="S285" s="14" t="n">
        <f aca="false">$B$4-27*($B$5+$B$6)/30-IF($B$11&lt;=27,$B$12,0)+L285</f>
        <v>11082.2366162606</v>
      </c>
      <c r="T285" s="14" t="n">
        <f aca="false">$B$4-41*($B$5+$B$6)/30-IF($B$11&lt;=41,$B$12,0)+L285+M285</f>
        <v>1701.57331620268</v>
      </c>
      <c r="U285" s="14" t="n">
        <f aca="false">$B$4-55*($B$5+$B$6)/30-IF($B$11&lt;=55,$B$12,0)+L285+M285+N285</f>
        <v>3327.05627806507</v>
      </c>
      <c r="V285" s="14" t="n">
        <f aca="false">$B$4-69*($B$5+$B$6)/30-IF($B$11&lt;=69,$B$12,0)+L285+M285+N285+O285</f>
        <v>5417.10232447901</v>
      </c>
      <c r="W285" s="14" t="n">
        <f aca="false">$B$4-83*($B$5+$B$6)/30-IF($B$11&lt;=83,$B$12,0)+L285+M285+N285+O285+P285</f>
        <v>7081.51107805451</v>
      </c>
      <c r="X285" s="14" t="n">
        <f aca="false">$B$4-90*($B$5+$B$6)/30-IF($B$11&lt;=90,$B$12,0)+L285+M285+N285+O285+P285+Q285</f>
        <v>9569.8763086055</v>
      </c>
      <c r="AA285" s="14" t="n">
        <f aca="false">MIN(R285:X285)</f>
        <v>1701.57331620268</v>
      </c>
    </row>
    <row r="286" customFormat="false" ht="15" hidden="false" customHeight="false" outlineLevel="0" collapsed="false">
      <c r="K286" s="2" t="n">
        <v>281</v>
      </c>
      <c r="L286" s="14" t="n">
        <f aca="true">$B$16+NORMINV(RAND(),0,SQRT($B$13*($B$7+$B$8^2))*$B$9*(1-$B$10))</f>
        <v>4121.72609222126</v>
      </c>
      <c r="M286" s="14" t="n">
        <f aca="true">$B$16+NORMINV(RAND(),0,SQRT($B$13*($B$7+$B$8^2))*$B$9*(1-$B$10))</f>
        <v>4525.75861610142</v>
      </c>
      <c r="N286" s="14" t="n">
        <f aca="true">$B$16+NORMINV(RAND(),0,SQRT($B$13*($B$7+$B$8^2))*$B$9*(1-$B$10))</f>
        <v>4068.33041363145</v>
      </c>
      <c r="O286" s="14" t="n">
        <f aca="true">$B$16+NORMINV(RAND(),0,SQRT($B$13*($B$7+$B$8^2))*$B$9*(1-$B$10))</f>
        <v>4022.87525476131</v>
      </c>
      <c r="P286" s="14" t="n">
        <f aca="true">$B$16+NORMINV(RAND(),0,SQRT($B$13*($B$7+$B$8^2))*$B$9*(1-$B$10))</f>
        <v>4358.61835131395</v>
      </c>
      <c r="Q286" s="14" t="n">
        <f aca="true">$B$16+NORMINV(RAND(),0,SQRT($B$13*($B$7+$B$8^2))*$B$9*(1-$B$10))</f>
        <v>4508.93392865951</v>
      </c>
      <c r="R286" s="14" t="n">
        <f aca="false">$B$4-13*($B$5+$B$6)/30-IF($B$11&lt;=13,$B$12,0)+0</f>
        <v>8876.66666666667</v>
      </c>
      <c r="S286" s="14" t="n">
        <f aca="false">$B$4-27*($B$5+$B$6)/30-IF($B$11&lt;=27,$B$12,0)+L286</f>
        <v>10711.7260922213</v>
      </c>
      <c r="T286" s="14" t="n">
        <f aca="false">$B$4-41*($B$5+$B$6)/30-IF($B$11&lt;=41,$B$12,0)+L286+M286</f>
        <v>1766.01804165602</v>
      </c>
      <c r="U286" s="14" t="n">
        <f aca="false">$B$4-55*($B$5+$B$6)/30-IF($B$11&lt;=55,$B$12,0)+L286+M286+N286</f>
        <v>3547.68178862081</v>
      </c>
      <c r="V286" s="14" t="n">
        <f aca="false">$B$4-69*($B$5+$B$6)/30-IF($B$11&lt;=69,$B$12,0)+L286+M286+N286+O286</f>
        <v>5283.89037671545</v>
      </c>
      <c r="W286" s="14" t="n">
        <f aca="false">$B$4-83*($B$5+$B$6)/30-IF($B$11&lt;=83,$B$12,0)+L286+M286+N286+O286+P286</f>
        <v>7355.84206136274</v>
      </c>
      <c r="X286" s="14" t="n">
        <f aca="false">$B$4-90*($B$5+$B$6)/30-IF($B$11&lt;=90,$B$12,0)+L286+M286+N286+O286+P286+Q286</f>
        <v>10721.4426566889</v>
      </c>
      <c r="AA286" s="14" t="n">
        <f aca="false">MIN(R286:X286)</f>
        <v>1766.01804165602</v>
      </c>
    </row>
    <row r="287" customFormat="false" ht="15" hidden="false" customHeight="false" outlineLevel="0" collapsed="false">
      <c r="K287" s="2" t="n">
        <v>282</v>
      </c>
      <c r="L287" s="14" t="n">
        <f aca="true">$B$16+NORMINV(RAND(),0,SQRT($B$13*($B$7+$B$8^2))*$B$9*(1-$B$10))</f>
        <v>3486.73513064011</v>
      </c>
      <c r="M287" s="14" t="n">
        <f aca="true">$B$16+NORMINV(RAND(),0,SQRT($B$13*($B$7+$B$8^2))*$B$9*(1-$B$10))</f>
        <v>4309.93444999684</v>
      </c>
      <c r="N287" s="14" t="n">
        <f aca="true">$B$16+NORMINV(RAND(),0,SQRT($B$13*($B$7+$B$8^2))*$B$9*(1-$B$10))</f>
        <v>3918.82796753484</v>
      </c>
      <c r="O287" s="14" t="n">
        <f aca="true">$B$16+NORMINV(RAND(),0,SQRT($B$13*($B$7+$B$8^2))*$B$9*(1-$B$10))</f>
        <v>4382.25382760449</v>
      </c>
      <c r="P287" s="14" t="n">
        <f aca="true">$B$16+NORMINV(RAND(),0,SQRT($B$13*($B$7+$B$8^2))*$B$9*(1-$B$10))</f>
        <v>3862.27756151992</v>
      </c>
      <c r="Q287" s="14" t="n">
        <f aca="true">$B$16+NORMINV(RAND(),0,SQRT($B$13*($B$7+$B$8^2))*$B$9*(1-$B$10))</f>
        <v>3823.78054799772</v>
      </c>
      <c r="R287" s="14" t="n">
        <f aca="false">$B$4-13*($B$5+$B$6)/30-IF($B$11&lt;=13,$B$12,0)+0</f>
        <v>8876.66666666667</v>
      </c>
      <c r="S287" s="14" t="n">
        <f aca="false">$B$4-27*($B$5+$B$6)/30-IF($B$11&lt;=27,$B$12,0)+L287</f>
        <v>10076.7351306401</v>
      </c>
      <c r="T287" s="14" t="n">
        <f aca="false">$B$4-41*($B$5+$B$6)/30-IF($B$11&lt;=41,$B$12,0)+L287+M287</f>
        <v>915.202913970275</v>
      </c>
      <c r="U287" s="14" t="n">
        <f aca="false">$B$4-55*($B$5+$B$6)/30-IF($B$11&lt;=55,$B$12,0)+L287+M287+N287</f>
        <v>2547.36421483845</v>
      </c>
      <c r="V287" s="14" t="n">
        <f aca="false">$B$4-69*($B$5+$B$6)/30-IF($B$11&lt;=69,$B$12,0)+L287+M287+N287+O287</f>
        <v>4642.95137577627</v>
      </c>
      <c r="W287" s="14" t="n">
        <f aca="false">$B$4-83*($B$5+$B$6)/30-IF($B$11&lt;=83,$B$12,0)+L287+M287+N287+O287+P287</f>
        <v>6218.56227062953</v>
      </c>
      <c r="X287" s="14" t="n">
        <f aca="false">$B$4-90*($B$5+$B$6)/30-IF($B$11&lt;=90,$B$12,0)+L287+M287+N287+O287+P287+Q287</f>
        <v>8899.00948529391</v>
      </c>
      <c r="AA287" s="14" t="n">
        <f aca="false">MIN(R287:X287)</f>
        <v>915.202913970275</v>
      </c>
    </row>
    <row r="288" customFormat="false" ht="15" hidden="false" customHeight="false" outlineLevel="0" collapsed="false">
      <c r="K288" s="2" t="n">
        <v>283</v>
      </c>
      <c r="L288" s="14" t="n">
        <f aca="true">$B$16+NORMINV(RAND(),0,SQRT($B$13*($B$7+$B$8^2))*$B$9*(1-$B$10))</f>
        <v>3982.36997691996</v>
      </c>
      <c r="M288" s="14" t="n">
        <f aca="true">$B$16+NORMINV(RAND(),0,SQRT($B$13*($B$7+$B$8^2))*$B$9*(1-$B$10))</f>
        <v>4041.65378820856</v>
      </c>
      <c r="N288" s="14" t="n">
        <f aca="true">$B$16+NORMINV(RAND(),0,SQRT($B$13*($B$7+$B$8^2))*$B$9*(1-$B$10))</f>
        <v>3820.84390740182</v>
      </c>
      <c r="O288" s="14" t="n">
        <f aca="true">$B$16+NORMINV(RAND(),0,SQRT($B$13*($B$7+$B$8^2))*$B$9*(1-$B$10))</f>
        <v>3637.40155825361</v>
      </c>
      <c r="P288" s="14" t="n">
        <f aca="true">$B$16+NORMINV(RAND(),0,SQRT($B$13*($B$7+$B$8^2))*$B$9*(1-$B$10))</f>
        <v>4043.68113689816</v>
      </c>
      <c r="Q288" s="14" t="n">
        <f aca="true">$B$16+NORMINV(RAND(),0,SQRT($B$13*($B$7+$B$8^2))*$B$9*(1-$B$10))</f>
        <v>3975.5527237293</v>
      </c>
      <c r="R288" s="14" t="n">
        <f aca="false">$B$4-13*($B$5+$B$6)/30-IF($B$11&lt;=13,$B$12,0)+0</f>
        <v>8876.66666666667</v>
      </c>
      <c r="S288" s="14" t="n">
        <f aca="false">$B$4-27*($B$5+$B$6)/30-IF($B$11&lt;=27,$B$12,0)+L288</f>
        <v>10572.36997692</v>
      </c>
      <c r="T288" s="14" t="n">
        <f aca="false">$B$4-41*($B$5+$B$6)/30-IF($B$11&lt;=41,$B$12,0)+L288+M288</f>
        <v>1142.55709846185</v>
      </c>
      <c r="U288" s="14" t="n">
        <f aca="false">$B$4-55*($B$5+$B$6)/30-IF($B$11&lt;=55,$B$12,0)+L288+M288+N288</f>
        <v>2676.734339197</v>
      </c>
      <c r="V288" s="14" t="n">
        <f aca="false">$B$4-69*($B$5+$B$6)/30-IF($B$11&lt;=69,$B$12,0)+L288+M288+N288+O288</f>
        <v>4027.46923078395</v>
      </c>
      <c r="W288" s="14" t="n">
        <f aca="false">$B$4-83*($B$5+$B$6)/30-IF($B$11&lt;=83,$B$12,0)+L288+M288+N288+O288+P288</f>
        <v>5784.48370101544</v>
      </c>
      <c r="X288" s="14" t="n">
        <f aca="false">$B$4-90*($B$5+$B$6)/30-IF($B$11&lt;=90,$B$12,0)+L288+M288+N288+O288+P288+Q288</f>
        <v>8616.70309141141</v>
      </c>
      <c r="AA288" s="14" t="n">
        <f aca="false">MIN(R288:X288)</f>
        <v>1142.55709846185</v>
      </c>
    </row>
    <row r="289" customFormat="false" ht="15" hidden="false" customHeight="false" outlineLevel="0" collapsed="false">
      <c r="K289" s="2" t="n">
        <v>284</v>
      </c>
      <c r="L289" s="14" t="n">
        <f aca="true">$B$16+NORMINV(RAND(),0,SQRT($B$13*($B$7+$B$8^2))*$B$9*(1-$B$10))</f>
        <v>3718.61137708983</v>
      </c>
      <c r="M289" s="14" t="n">
        <f aca="true">$B$16+NORMINV(RAND(),0,SQRT($B$13*($B$7+$B$8^2))*$B$9*(1-$B$10))</f>
        <v>3642.36320253541</v>
      </c>
      <c r="N289" s="14" t="n">
        <f aca="true">$B$16+NORMINV(RAND(),0,SQRT($B$13*($B$7+$B$8^2))*$B$9*(1-$B$10))</f>
        <v>4760.96273277049</v>
      </c>
      <c r="O289" s="14" t="n">
        <f aca="true">$B$16+NORMINV(RAND(),0,SQRT($B$13*($B$7+$B$8^2))*$B$9*(1-$B$10))</f>
        <v>4494.61331863686</v>
      </c>
      <c r="P289" s="14" t="n">
        <f aca="true">$B$16+NORMINV(RAND(),0,SQRT($B$13*($B$7+$B$8^2))*$B$9*(1-$B$10))</f>
        <v>3986.5959064622</v>
      </c>
      <c r="Q289" s="14" t="n">
        <f aca="true">$B$16+NORMINV(RAND(),0,SQRT($B$13*($B$7+$B$8^2))*$B$9*(1-$B$10))</f>
        <v>4445.46995987143</v>
      </c>
      <c r="R289" s="14" t="n">
        <f aca="false">$B$4-13*($B$5+$B$6)/30-IF($B$11&lt;=13,$B$12,0)+0</f>
        <v>8876.66666666667</v>
      </c>
      <c r="S289" s="14" t="n">
        <f aca="false">$B$4-27*($B$5+$B$6)/30-IF($B$11&lt;=27,$B$12,0)+L289</f>
        <v>10308.6113770898</v>
      </c>
      <c r="T289" s="14" t="n">
        <f aca="false">$B$4-41*($B$5+$B$6)/30-IF($B$11&lt;=41,$B$12,0)+L289+M289</f>
        <v>479.507912958567</v>
      </c>
      <c r="U289" s="14" t="n">
        <f aca="false">$B$4-55*($B$5+$B$6)/30-IF($B$11&lt;=55,$B$12,0)+L289+M289+N289</f>
        <v>2953.80397906239</v>
      </c>
      <c r="V289" s="14" t="n">
        <f aca="false">$B$4-69*($B$5+$B$6)/30-IF($B$11&lt;=69,$B$12,0)+L289+M289+N289+O289</f>
        <v>5161.75063103259</v>
      </c>
      <c r="W289" s="14" t="n">
        <f aca="false">$B$4-83*($B$5+$B$6)/30-IF($B$11&lt;=83,$B$12,0)+L289+M289+N289+O289+P289</f>
        <v>6861.67987082812</v>
      </c>
      <c r="X289" s="14" t="n">
        <f aca="false">$B$4-90*($B$5+$B$6)/30-IF($B$11&lt;=90,$B$12,0)+L289+M289+N289+O289+P289+Q289</f>
        <v>10163.8164973662</v>
      </c>
      <c r="AA289" s="14" t="n">
        <f aca="false">MIN(R289:X289)</f>
        <v>479.507912958567</v>
      </c>
    </row>
    <row r="290" customFormat="false" ht="15" hidden="false" customHeight="false" outlineLevel="0" collapsed="false">
      <c r="K290" s="2" t="n">
        <v>285</v>
      </c>
      <c r="L290" s="14" t="n">
        <f aca="true">$B$16+NORMINV(RAND(),0,SQRT($B$13*($B$7+$B$8^2))*$B$9*(1-$B$10))</f>
        <v>4198.3529723366</v>
      </c>
      <c r="M290" s="14" t="n">
        <f aca="true">$B$16+NORMINV(RAND(),0,SQRT($B$13*($B$7+$B$8^2))*$B$9*(1-$B$10))</f>
        <v>4397.27277196197</v>
      </c>
      <c r="N290" s="14" t="n">
        <f aca="true">$B$16+NORMINV(RAND(),0,SQRT($B$13*($B$7+$B$8^2))*$B$9*(1-$B$10))</f>
        <v>4625.34341670513</v>
      </c>
      <c r="O290" s="14" t="n">
        <f aca="true">$B$16+NORMINV(RAND(),0,SQRT($B$13*($B$7+$B$8^2))*$B$9*(1-$B$10))</f>
        <v>4486.5813896342</v>
      </c>
      <c r="P290" s="14" t="n">
        <f aca="true">$B$16+NORMINV(RAND(),0,SQRT($B$13*($B$7+$B$8^2))*$B$9*(1-$B$10))</f>
        <v>3726.26801651371</v>
      </c>
      <c r="Q290" s="14" t="n">
        <f aca="true">$B$16+NORMINV(RAND(),0,SQRT($B$13*($B$7+$B$8^2))*$B$9*(1-$B$10))</f>
        <v>4816.09275022069</v>
      </c>
      <c r="R290" s="14" t="n">
        <f aca="false">$B$4-13*($B$5+$B$6)/30-IF($B$11&lt;=13,$B$12,0)+0</f>
        <v>8876.66666666667</v>
      </c>
      <c r="S290" s="14" t="n">
        <f aca="false">$B$4-27*($B$5+$B$6)/30-IF($B$11&lt;=27,$B$12,0)+L290</f>
        <v>10788.3529723366</v>
      </c>
      <c r="T290" s="14" t="n">
        <f aca="false">$B$4-41*($B$5+$B$6)/30-IF($B$11&lt;=41,$B$12,0)+L290+M290</f>
        <v>1714.15907763189</v>
      </c>
      <c r="U290" s="14" t="n">
        <f aca="false">$B$4-55*($B$5+$B$6)/30-IF($B$11&lt;=55,$B$12,0)+L290+M290+N290</f>
        <v>4052.83582767036</v>
      </c>
      <c r="V290" s="14" t="n">
        <f aca="false">$B$4-69*($B$5+$B$6)/30-IF($B$11&lt;=69,$B$12,0)+L290+M290+N290+O290</f>
        <v>6252.75055063789</v>
      </c>
      <c r="W290" s="14" t="n">
        <f aca="false">$B$4-83*($B$5+$B$6)/30-IF($B$11&lt;=83,$B$12,0)+L290+M290+N290+O290+P290</f>
        <v>7692.35190048494</v>
      </c>
      <c r="X290" s="14" t="n">
        <f aca="false">$B$4-90*($B$5+$B$6)/30-IF($B$11&lt;=90,$B$12,0)+L290+M290+N290+O290+P290+Q290</f>
        <v>11365.1113173723</v>
      </c>
      <c r="AA290" s="14" t="n">
        <f aca="false">MIN(R290:X290)</f>
        <v>1714.15907763189</v>
      </c>
    </row>
    <row r="291" customFormat="false" ht="15" hidden="false" customHeight="false" outlineLevel="0" collapsed="false">
      <c r="K291" s="2" t="n">
        <v>286</v>
      </c>
      <c r="L291" s="14" t="n">
        <f aca="true">$B$16+NORMINV(RAND(),0,SQRT($B$13*($B$7+$B$8^2))*$B$9*(1-$B$10))</f>
        <v>3800.80895797295</v>
      </c>
      <c r="M291" s="14" t="n">
        <f aca="true">$B$16+NORMINV(RAND(),0,SQRT($B$13*($B$7+$B$8^2))*$B$9*(1-$B$10))</f>
        <v>4016.69178063097</v>
      </c>
      <c r="N291" s="14" t="n">
        <f aca="true">$B$16+NORMINV(RAND(),0,SQRT($B$13*($B$7+$B$8^2))*$B$9*(1-$B$10))</f>
        <v>4637.26020811208</v>
      </c>
      <c r="O291" s="14" t="n">
        <f aca="true">$B$16+NORMINV(RAND(),0,SQRT($B$13*($B$7+$B$8^2))*$B$9*(1-$B$10))</f>
        <v>3591.34462178112</v>
      </c>
      <c r="P291" s="14" t="n">
        <f aca="true">$B$16+NORMINV(RAND(),0,SQRT($B$13*($B$7+$B$8^2))*$B$9*(1-$B$10))</f>
        <v>3461.06916055033</v>
      </c>
      <c r="Q291" s="14" t="n">
        <f aca="true">$B$16+NORMINV(RAND(),0,SQRT($B$13*($B$7+$B$8^2))*$B$9*(1-$B$10))</f>
        <v>3971.76788446974</v>
      </c>
      <c r="R291" s="14" t="n">
        <f aca="false">$B$4-13*($B$5+$B$6)/30-IF($B$11&lt;=13,$B$12,0)+0</f>
        <v>8876.66666666667</v>
      </c>
      <c r="S291" s="14" t="n">
        <f aca="false">$B$4-27*($B$5+$B$6)/30-IF($B$11&lt;=27,$B$12,0)+L291</f>
        <v>10390.8089579729</v>
      </c>
      <c r="T291" s="14" t="n">
        <f aca="false">$B$4-41*($B$5+$B$6)/30-IF($B$11&lt;=41,$B$12,0)+L291+M291</f>
        <v>936.034071937243</v>
      </c>
      <c r="U291" s="14" t="n">
        <f aca="false">$B$4-55*($B$5+$B$6)/30-IF($B$11&lt;=55,$B$12,0)+L291+M291+N291</f>
        <v>3286.62761338266</v>
      </c>
      <c r="V291" s="14" t="n">
        <f aca="false">$B$4-69*($B$5+$B$6)/30-IF($B$11&lt;=69,$B$12,0)+L291+M291+N291+O291</f>
        <v>4591.30556849712</v>
      </c>
      <c r="W291" s="14" t="n">
        <f aca="false">$B$4-83*($B$5+$B$6)/30-IF($B$11&lt;=83,$B$12,0)+L291+M291+N291+O291+P291</f>
        <v>5765.70806238078</v>
      </c>
      <c r="X291" s="14" t="n">
        <f aca="false">$B$4-90*($B$5+$B$6)/30-IF($B$11&lt;=90,$B$12,0)+L291+M291+N291+O291+P291+Q291</f>
        <v>8594.14261351718</v>
      </c>
      <c r="AA291" s="14" t="n">
        <f aca="false">MIN(R291:X291)</f>
        <v>936.034071937243</v>
      </c>
    </row>
    <row r="292" customFormat="false" ht="15" hidden="false" customHeight="false" outlineLevel="0" collapsed="false">
      <c r="K292" s="2" t="n">
        <v>287</v>
      </c>
      <c r="L292" s="14" t="n">
        <f aca="true">$B$16+NORMINV(RAND(),0,SQRT($B$13*($B$7+$B$8^2))*$B$9*(1-$B$10))</f>
        <v>3563.86530828265</v>
      </c>
      <c r="M292" s="14" t="n">
        <f aca="true">$B$16+NORMINV(RAND(),0,SQRT($B$13*($B$7+$B$8^2))*$B$9*(1-$B$10))</f>
        <v>3579.90240078288</v>
      </c>
      <c r="N292" s="14" t="n">
        <f aca="true">$B$16+NORMINV(RAND(),0,SQRT($B$13*($B$7+$B$8^2))*$B$9*(1-$B$10))</f>
        <v>3862.34402897843</v>
      </c>
      <c r="O292" s="14" t="n">
        <f aca="true">$B$16+NORMINV(RAND(),0,SQRT($B$13*($B$7+$B$8^2))*$B$9*(1-$B$10))</f>
        <v>3955.47413635939</v>
      </c>
      <c r="P292" s="14" t="n">
        <f aca="true">$B$16+NORMINV(RAND(),0,SQRT($B$13*($B$7+$B$8^2))*$B$9*(1-$B$10))</f>
        <v>4208.76017697421</v>
      </c>
      <c r="Q292" s="14" t="n">
        <f aca="true">$B$16+NORMINV(RAND(),0,SQRT($B$13*($B$7+$B$8^2))*$B$9*(1-$B$10))</f>
        <v>4049.79339959609</v>
      </c>
      <c r="R292" s="14" t="n">
        <f aca="false">$B$4-13*($B$5+$B$6)/30-IF($B$11&lt;=13,$B$12,0)+0</f>
        <v>8876.66666666667</v>
      </c>
      <c r="S292" s="14" t="n">
        <f aca="false">$B$4-27*($B$5+$B$6)/30-IF($B$11&lt;=27,$B$12,0)+L292</f>
        <v>10153.8653082826</v>
      </c>
      <c r="T292" s="14" t="n">
        <f aca="false">$B$4-41*($B$5+$B$6)/30-IF($B$11&lt;=41,$B$12,0)+L292+M292</f>
        <v>262.301042398861</v>
      </c>
      <c r="U292" s="14" t="n">
        <f aca="false">$B$4-55*($B$5+$B$6)/30-IF($B$11&lt;=55,$B$12,0)+L292+M292+N292</f>
        <v>1837.97840471062</v>
      </c>
      <c r="V292" s="14" t="n">
        <f aca="false">$B$4-69*($B$5+$B$6)/30-IF($B$11&lt;=69,$B$12,0)+L292+M292+N292+O292</f>
        <v>3506.78587440334</v>
      </c>
      <c r="W292" s="14" t="n">
        <f aca="false">$B$4-83*($B$5+$B$6)/30-IF($B$11&lt;=83,$B$12,0)+L292+M292+N292+O292+P292</f>
        <v>5428.87938471088</v>
      </c>
      <c r="X292" s="14" t="n">
        <f aca="false">$B$4-90*($B$5+$B$6)/30-IF($B$11&lt;=90,$B$12,0)+L292+M292+N292+O292+P292+Q292</f>
        <v>8335.33945097364</v>
      </c>
      <c r="AA292" s="14" t="n">
        <f aca="false">MIN(R292:X292)</f>
        <v>262.301042398861</v>
      </c>
    </row>
    <row r="293" customFormat="false" ht="15" hidden="false" customHeight="false" outlineLevel="0" collapsed="false">
      <c r="K293" s="2" t="n">
        <v>288</v>
      </c>
      <c r="L293" s="14" t="n">
        <f aca="true">$B$16+NORMINV(RAND(),0,SQRT($B$13*($B$7+$B$8^2))*$B$9*(1-$B$10))</f>
        <v>4036.25163379852</v>
      </c>
      <c r="M293" s="14" t="n">
        <f aca="true">$B$16+NORMINV(RAND(),0,SQRT($B$13*($B$7+$B$8^2))*$B$9*(1-$B$10))</f>
        <v>4261.71127792581</v>
      </c>
      <c r="N293" s="14" t="n">
        <f aca="true">$B$16+NORMINV(RAND(),0,SQRT($B$13*($B$7+$B$8^2))*$B$9*(1-$B$10))</f>
        <v>4011.28643103688</v>
      </c>
      <c r="O293" s="14" t="n">
        <f aca="true">$B$16+NORMINV(RAND(),0,SQRT($B$13*($B$7+$B$8^2))*$B$9*(1-$B$10))</f>
        <v>4308.09328562767</v>
      </c>
      <c r="P293" s="14" t="n">
        <f aca="true">$B$16+NORMINV(RAND(),0,SQRT($B$13*($B$7+$B$8^2))*$B$9*(1-$B$10))</f>
        <v>4143.04131794157</v>
      </c>
      <c r="Q293" s="14" t="n">
        <f aca="true">$B$16+NORMINV(RAND(),0,SQRT($B$13*($B$7+$B$8^2))*$B$9*(1-$B$10))</f>
        <v>3708.9765873713</v>
      </c>
      <c r="R293" s="14" t="n">
        <f aca="false">$B$4-13*($B$5+$B$6)/30-IF($B$11&lt;=13,$B$12,0)+0</f>
        <v>8876.66666666667</v>
      </c>
      <c r="S293" s="14" t="n">
        <f aca="false">$B$4-27*($B$5+$B$6)/30-IF($B$11&lt;=27,$B$12,0)+L293</f>
        <v>10626.2516337985</v>
      </c>
      <c r="T293" s="14" t="n">
        <f aca="false">$B$4-41*($B$5+$B$6)/30-IF($B$11&lt;=41,$B$12,0)+L293+M293</f>
        <v>1416.49624505766</v>
      </c>
      <c r="U293" s="14" t="n">
        <f aca="false">$B$4-55*($B$5+$B$6)/30-IF($B$11&lt;=55,$B$12,0)+L293+M293+N293</f>
        <v>3141.11600942788</v>
      </c>
      <c r="V293" s="14" t="n">
        <f aca="false">$B$4-69*($B$5+$B$6)/30-IF($B$11&lt;=69,$B$12,0)+L293+M293+N293+O293</f>
        <v>5162.54262838888</v>
      </c>
      <c r="W293" s="14" t="n">
        <f aca="false">$B$4-83*($B$5+$B$6)/30-IF($B$11&lt;=83,$B$12,0)+L293+M293+N293+O293+P293</f>
        <v>7018.91727966378</v>
      </c>
      <c r="X293" s="14" t="n">
        <f aca="false">$B$4-90*($B$5+$B$6)/30-IF($B$11&lt;=90,$B$12,0)+L293+M293+N293+O293+P293+Q293</f>
        <v>9584.56053370174</v>
      </c>
      <c r="AA293" s="14" t="n">
        <f aca="false">MIN(R293:X293)</f>
        <v>1416.49624505766</v>
      </c>
    </row>
    <row r="294" customFormat="false" ht="15" hidden="false" customHeight="false" outlineLevel="0" collapsed="false">
      <c r="K294" s="2" t="n">
        <v>289</v>
      </c>
      <c r="L294" s="14" t="n">
        <f aca="true">$B$16+NORMINV(RAND(),0,SQRT($B$13*($B$7+$B$8^2))*$B$9*(1-$B$10))</f>
        <v>3499.17083770386</v>
      </c>
      <c r="M294" s="14" t="n">
        <f aca="true">$B$16+NORMINV(RAND(),0,SQRT($B$13*($B$7+$B$8^2))*$B$9*(1-$B$10))</f>
        <v>4178.69259232829</v>
      </c>
      <c r="N294" s="14" t="n">
        <f aca="true">$B$16+NORMINV(RAND(),0,SQRT($B$13*($B$7+$B$8^2))*$B$9*(1-$B$10))</f>
        <v>4390.66397258254</v>
      </c>
      <c r="O294" s="14" t="n">
        <f aca="true">$B$16+NORMINV(RAND(),0,SQRT($B$13*($B$7+$B$8^2))*$B$9*(1-$B$10))</f>
        <v>4312.51910173916</v>
      </c>
      <c r="P294" s="14" t="n">
        <f aca="true">$B$16+NORMINV(RAND(),0,SQRT($B$13*($B$7+$B$8^2))*$B$9*(1-$B$10))</f>
        <v>4305.0948768166</v>
      </c>
      <c r="Q294" s="14" t="n">
        <f aca="true">$B$16+NORMINV(RAND(),0,SQRT($B$13*($B$7+$B$8^2))*$B$9*(1-$B$10))</f>
        <v>4028.24396870678</v>
      </c>
      <c r="R294" s="14" t="n">
        <f aca="false">$B$4-13*($B$5+$B$6)/30-IF($B$11&lt;=13,$B$12,0)+0</f>
        <v>8876.66666666667</v>
      </c>
      <c r="S294" s="14" t="n">
        <f aca="false">$B$4-27*($B$5+$B$6)/30-IF($B$11&lt;=27,$B$12,0)+L294</f>
        <v>10089.1708377039</v>
      </c>
      <c r="T294" s="14" t="n">
        <f aca="false">$B$4-41*($B$5+$B$6)/30-IF($B$11&lt;=41,$B$12,0)+L294+M294</f>
        <v>796.396763365484</v>
      </c>
      <c r="U294" s="14" t="n">
        <f aca="false">$B$4-55*($B$5+$B$6)/30-IF($B$11&lt;=55,$B$12,0)+L294+M294+N294</f>
        <v>2900.39406928136</v>
      </c>
      <c r="V294" s="14" t="n">
        <f aca="false">$B$4-69*($B$5+$B$6)/30-IF($B$11&lt;=69,$B$12,0)+L294+M294+N294+O294</f>
        <v>4926.24650435385</v>
      </c>
      <c r="W294" s="14" t="n">
        <f aca="false">$B$4-83*($B$5+$B$6)/30-IF($B$11&lt;=83,$B$12,0)+L294+M294+N294+O294+P294</f>
        <v>6944.67471450379</v>
      </c>
      <c r="X294" s="14" t="n">
        <f aca="false">$B$4-90*($B$5+$B$6)/30-IF($B$11&lt;=90,$B$12,0)+L294+M294+N294+O294+P294+Q294</f>
        <v>9829.58534987723</v>
      </c>
      <c r="AA294" s="14" t="n">
        <f aca="false">MIN(R294:X294)</f>
        <v>796.396763365484</v>
      </c>
    </row>
    <row r="295" customFormat="false" ht="15" hidden="false" customHeight="false" outlineLevel="0" collapsed="false">
      <c r="K295" s="2" t="n">
        <v>290</v>
      </c>
      <c r="L295" s="14" t="n">
        <f aca="true">$B$16+NORMINV(RAND(),0,SQRT($B$13*($B$7+$B$8^2))*$B$9*(1-$B$10))</f>
        <v>4216.71590096613</v>
      </c>
      <c r="M295" s="14" t="n">
        <f aca="true">$B$16+NORMINV(RAND(),0,SQRT($B$13*($B$7+$B$8^2))*$B$9*(1-$B$10))</f>
        <v>3815.90050105469</v>
      </c>
      <c r="N295" s="14" t="n">
        <f aca="true">$B$16+NORMINV(RAND(),0,SQRT($B$13*($B$7+$B$8^2))*$B$9*(1-$B$10))</f>
        <v>3843.90118732704</v>
      </c>
      <c r="O295" s="14" t="n">
        <f aca="true">$B$16+NORMINV(RAND(),0,SQRT($B$13*($B$7+$B$8^2))*$B$9*(1-$B$10))</f>
        <v>3913.39999883407</v>
      </c>
      <c r="P295" s="14" t="n">
        <f aca="true">$B$16+NORMINV(RAND(),0,SQRT($B$13*($B$7+$B$8^2))*$B$9*(1-$B$10))</f>
        <v>4169.30466891664</v>
      </c>
      <c r="Q295" s="14" t="n">
        <f aca="true">$B$16+NORMINV(RAND(),0,SQRT($B$13*($B$7+$B$8^2))*$B$9*(1-$B$10))</f>
        <v>3866.35629674488</v>
      </c>
      <c r="R295" s="14" t="n">
        <f aca="false">$B$4-13*($B$5+$B$6)/30-IF($B$11&lt;=13,$B$12,0)+0</f>
        <v>8876.66666666667</v>
      </c>
      <c r="S295" s="14" t="n">
        <f aca="false">$B$4-27*($B$5+$B$6)/30-IF($B$11&lt;=27,$B$12,0)+L295</f>
        <v>10806.7159009661</v>
      </c>
      <c r="T295" s="14" t="n">
        <f aca="false">$B$4-41*($B$5+$B$6)/30-IF($B$11&lt;=41,$B$12,0)+L295+M295</f>
        <v>1151.14973535415</v>
      </c>
      <c r="U295" s="14" t="n">
        <f aca="false">$B$4-55*($B$5+$B$6)/30-IF($B$11&lt;=55,$B$12,0)+L295+M295+N295</f>
        <v>2708.38425601453</v>
      </c>
      <c r="V295" s="14" t="n">
        <f aca="false">$B$4-69*($B$5+$B$6)/30-IF($B$11&lt;=69,$B$12,0)+L295+M295+N295+O295</f>
        <v>4335.11758818193</v>
      </c>
      <c r="W295" s="14" t="n">
        <f aca="false">$B$4-83*($B$5+$B$6)/30-IF($B$11&lt;=83,$B$12,0)+L295+M295+N295+O295+P295</f>
        <v>6217.75559043191</v>
      </c>
      <c r="X295" s="14" t="n">
        <f aca="false">$B$4-90*($B$5+$B$6)/30-IF($B$11&lt;=90,$B$12,0)+L295+M295+N295+O295+P295+Q295</f>
        <v>8940.77855384346</v>
      </c>
      <c r="AA295" s="14" t="n">
        <f aca="false">MIN(R295:X295)</f>
        <v>1151.14973535415</v>
      </c>
    </row>
    <row r="296" customFormat="false" ht="15" hidden="false" customHeight="false" outlineLevel="0" collapsed="false">
      <c r="K296" s="2" t="n">
        <v>291</v>
      </c>
      <c r="L296" s="14" t="n">
        <f aca="true">$B$16+NORMINV(RAND(),0,SQRT($B$13*($B$7+$B$8^2))*$B$9*(1-$B$10))</f>
        <v>4164.42395102653</v>
      </c>
      <c r="M296" s="14" t="n">
        <f aca="true">$B$16+NORMINV(RAND(),0,SQRT($B$13*($B$7+$B$8^2))*$B$9*(1-$B$10))</f>
        <v>4203.2062168571</v>
      </c>
      <c r="N296" s="14" t="n">
        <f aca="true">$B$16+NORMINV(RAND(),0,SQRT($B$13*($B$7+$B$8^2))*$B$9*(1-$B$10))</f>
        <v>4096.39488173278</v>
      </c>
      <c r="O296" s="14" t="n">
        <f aca="true">$B$16+NORMINV(RAND(),0,SQRT($B$13*($B$7+$B$8^2))*$B$9*(1-$B$10))</f>
        <v>4307.90854473645</v>
      </c>
      <c r="P296" s="14" t="n">
        <f aca="true">$B$16+NORMINV(RAND(),0,SQRT($B$13*($B$7+$B$8^2))*$B$9*(1-$B$10))</f>
        <v>4714.96411688051</v>
      </c>
      <c r="Q296" s="14" t="n">
        <f aca="true">$B$16+NORMINV(RAND(),0,SQRT($B$13*($B$7+$B$8^2))*$B$9*(1-$B$10))</f>
        <v>4092.39972574273</v>
      </c>
      <c r="R296" s="14" t="n">
        <f aca="false">$B$4-13*($B$5+$B$6)/30-IF($B$11&lt;=13,$B$12,0)+0</f>
        <v>8876.66666666667</v>
      </c>
      <c r="S296" s="14" t="n">
        <f aca="false">$B$4-27*($B$5+$B$6)/30-IF($B$11&lt;=27,$B$12,0)+L296</f>
        <v>10754.4239510265</v>
      </c>
      <c r="T296" s="14" t="n">
        <f aca="false">$B$4-41*($B$5+$B$6)/30-IF($B$11&lt;=41,$B$12,0)+L296+M296</f>
        <v>1486.16350121696</v>
      </c>
      <c r="U296" s="14" t="n">
        <f aca="false">$B$4-55*($B$5+$B$6)/30-IF($B$11&lt;=55,$B$12,0)+L296+M296+N296</f>
        <v>3295.89171628307</v>
      </c>
      <c r="V296" s="14" t="n">
        <f aca="false">$B$4-69*($B$5+$B$6)/30-IF($B$11&lt;=69,$B$12,0)+L296+M296+N296+O296</f>
        <v>5317.13359435285</v>
      </c>
      <c r="W296" s="14" t="n">
        <f aca="false">$B$4-83*($B$5+$B$6)/30-IF($B$11&lt;=83,$B$12,0)+L296+M296+N296+O296+P296</f>
        <v>7745.4310445667</v>
      </c>
      <c r="X296" s="14" t="n">
        <f aca="false">$B$4-90*($B$5+$B$6)/30-IF($B$11&lt;=90,$B$12,0)+L296+M296+N296+O296+P296+Q296</f>
        <v>10694.4974369761</v>
      </c>
      <c r="AA296" s="14" t="n">
        <f aca="false">MIN(R296:X296)</f>
        <v>1486.16350121696</v>
      </c>
    </row>
    <row r="297" customFormat="false" ht="15" hidden="false" customHeight="false" outlineLevel="0" collapsed="false">
      <c r="K297" s="2" t="n">
        <v>292</v>
      </c>
      <c r="L297" s="14" t="n">
        <f aca="true">$B$16+NORMINV(RAND(),0,SQRT($B$13*($B$7+$B$8^2))*$B$9*(1-$B$10))</f>
        <v>3892.59576621916</v>
      </c>
      <c r="M297" s="14" t="n">
        <f aca="true">$B$16+NORMINV(RAND(),0,SQRT($B$13*($B$7+$B$8^2))*$B$9*(1-$B$10))</f>
        <v>3840.66327759125</v>
      </c>
      <c r="N297" s="14" t="n">
        <f aca="true">$B$16+NORMINV(RAND(),0,SQRT($B$13*($B$7+$B$8^2))*$B$9*(1-$B$10))</f>
        <v>3768.83818542693</v>
      </c>
      <c r="O297" s="14" t="n">
        <f aca="true">$B$16+NORMINV(RAND(),0,SQRT($B$13*($B$7+$B$8^2))*$B$9*(1-$B$10))</f>
        <v>4227.58288787469</v>
      </c>
      <c r="P297" s="14" t="n">
        <f aca="true">$B$16+NORMINV(RAND(),0,SQRT($B$13*($B$7+$B$8^2))*$B$9*(1-$B$10))</f>
        <v>4140.72504911986</v>
      </c>
      <c r="Q297" s="14" t="n">
        <f aca="true">$B$16+NORMINV(RAND(),0,SQRT($B$13*($B$7+$B$8^2))*$B$9*(1-$B$10))</f>
        <v>4265.30898464227</v>
      </c>
      <c r="R297" s="14" t="n">
        <f aca="false">$B$4-13*($B$5+$B$6)/30-IF($B$11&lt;=13,$B$12,0)+0</f>
        <v>8876.66666666667</v>
      </c>
      <c r="S297" s="14" t="n">
        <f aca="false">$B$4-27*($B$5+$B$6)/30-IF($B$11&lt;=27,$B$12,0)+L297</f>
        <v>10482.5957662192</v>
      </c>
      <c r="T297" s="14" t="n">
        <f aca="false">$B$4-41*($B$5+$B$6)/30-IF($B$11&lt;=41,$B$12,0)+L297+M297</f>
        <v>851.79237714374</v>
      </c>
      <c r="U297" s="14" t="n">
        <f aca="false">$B$4-55*($B$5+$B$6)/30-IF($B$11&lt;=55,$B$12,0)+L297+M297+N297</f>
        <v>2333.963895904</v>
      </c>
      <c r="V297" s="14" t="n">
        <f aca="false">$B$4-69*($B$5+$B$6)/30-IF($B$11&lt;=69,$B$12,0)+L297+M297+N297+O297</f>
        <v>4274.88011711203</v>
      </c>
      <c r="W297" s="14" t="n">
        <f aca="false">$B$4-83*($B$5+$B$6)/30-IF($B$11&lt;=83,$B$12,0)+L297+M297+N297+O297+P297</f>
        <v>6128.93849956522</v>
      </c>
      <c r="X297" s="14" t="n">
        <f aca="false">$B$4-90*($B$5+$B$6)/30-IF($B$11&lt;=90,$B$12,0)+L297+M297+N297+O297+P297+Q297</f>
        <v>9250.91415087416</v>
      </c>
      <c r="AA297" s="14" t="n">
        <f aca="false">MIN(R297:X297)</f>
        <v>851.79237714374</v>
      </c>
    </row>
    <row r="298" customFormat="false" ht="15" hidden="false" customHeight="false" outlineLevel="0" collapsed="false">
      <c r="K298" s="2" t="n">
        <v>293</v>
      </c>
      <c r="L298" s="14" t="n">
        <f aca="true">$B$16+NORMINV(RAND(),0,SQRT($B$13*($B$7+$B$8^2))*$B$9*(1-$B$10))</f>
        <v>3853.56301514136</v>
      </c>
      <c r="M298" s="14" t="n">
        <f aca="true">$B$16+NORMINV(RAND(),0,SQRT($B$13*($B$7+$B$8^2))*$B$9*(1-$B$10))</f>
        <v>4331.5135083594</v>
      </c>
      <c r="N298" s="14" t="n">
        <f aca="true">$B$16+NORMINV(RAND(),0,SQRT($B$13*($B$7+$B$8^2))*$B$9*(1-$B$10))</f>
        <v>3640.07883799875</v>
      </c>
      <c r="O298" s="14" t="n">
        <f aca="true">$B$16+NORMINV(RAND(),0,SQRT($B$13*($B$7+$B$8^2))*$B$9*(1-$B$10))</f>
        <v>3949.41018274635</v>
      </c>
      <c r="P298" s="14" t="n">
        <f aca="true">$B$16+NORMINV(RAND(),0,SQRT($B$13*($B$7+$B$8^2))*$B$9*(1-$B$10))</f>
        <v>3782.89194963043</v>
      </c>
      <c r="Q298" s="14" t="n">
        <f aca="true">$B$16+NORMINV(RAND(),0,SQRT($B$13*($B$7+$B$8^2))*$B$9*(1-$B$10))</f>
        <v>4487.245520833</v>
      </c>
      <c r="R298" s="14" t="n">
        <f aca="false">$B$4-13*($B$5+$B$6)/30-IF($B$11&lt;=13,$B$12,0)+0</f>
        <v>8876.66666666667</v>
      </c>
      <c r="S298" s="14" t="n">
        <f aca="false">$B$4-27*($B$5+$B$6)/30-IF($B$11&lt;=27,$B$12,0)+L298</f>
        <v>10443.5630151414</v>
      </c>
      <c r="T298" s="14" t="n">
        <f aca="false">$B$4-41*($B$5+$B$6)/30-IF($B$11&lt;=41,$B$12,0)+L298+M298</f>
        <v>1303.6098568341</v>
      </c>
      <c r="U298" s="14" t="n">
        <f aca="false">$B$4-55*($B$5+$B$6)/30-IF($B$11&lt;=55,$B$12,0)+L298+M298+N298</f>
        <v>2657.02202816618</v>
      </c>
      <c r="V298" s="14" t="n">
        <f aca="false">$B$4-69*($B$5+$B$6)/30-IF($B$11&lt;=69,$B$12,0)+L298+M298+N298+O298</f>
        <v>4319.76554424586</v>
      </c>
      <c r="W298" s="14" t="n">
        <f aca="false">$B$4-83*($B$5+$B$6)/30-IF($B$11&lt;=83,$B$12,0)+L298+M298+N298+O298+P298</f>
        <v>5815.99082720963</v>
      </c>
      <c r="X298" s="14" t="n">
        <f aca="false">$B$4-90*($B$5+$B$6)/30-IF($B$11&lt;=90,$B$12,0)+L298+M298+N298+O298+P298+Q298</f>
        <v>9159.90301470929</v>
      </c>
      <c r="AA298" s="14" t="n">
        <f aca="false">MIN(R298:X298)</f>
        <v>1303.6098568341</v>
      </c>
    </row>
    <row r="299" customFormat="false" ht="15" hidden="false" customHeight="false" outlineLevel="0" collapsed="false">
      <c r="K299" s="2" t="n">
        <v>294</v>
      </c>
      <c r="L299" s="14" t="n">
        <f aca="true">$B$16+NORMINV(RAND(),0,SQRT($B$13*($B$7+$B$8^2))*$B$9*(1-$B$10))</f>
        <v>3523.92538021627</v>
      </c>
      <c r="M299" s="14" t="n">
        <f aca="true">$B$16+NORMINV(RAND(),0,SQRT($B$13*($B$7+$B$8^2))*$B$9*(1-$B$10))</f>
        <v>4114.95571697194</v>
      </c>
      <c r="N299" s="14" t="n">
        <f aca="true">$B$16+NORMINV(RAND(),0,SQRT($B$13*($B$7+$B$8^2))*$B$9*(1-$B$10))</f>
        <v>3790.65184801101</v>
      </c>
      <c r="O299" s="14" t="n">
        <f aca="true">$B$16+NORMINV(RAND(),0,SQRT($B$13*($B$7+$B$8^2))*$B$9*(1-$B$10))</f>
        <v>4420.33810177732</v>
      </c>
      <c r="P299" s="14" t="n">
        <f aca="true">$B$16+NORMINV(RAND(),0,SQRT($B$13*($B$7+$B$8^2))*$B$9*(1-$B$10))</f>
        <v>3824.36970596316</v>
      </c>
      <c r="Q299" s="14" t="n">
        <f aca="true">$B$16+NORMINV(RAND(),0,SQRT($B$13*($B$7+$B$8^2))*$B$9*(1-$B$10))</f>
        <v>4227.18351265287</v>
      </c>
      <c r="R299" s="14" t="n">
        <f aca="false">$B$4-13*($B$5+$B$6)/30-IF($B$11&lt;=13,$B$12,0)+0</f>
        <v>8876.66666666667</v>
      </c>
      <c r="S299" s="14" t="n">
        <f aca="false">$B$4-27*($B$5+$B$6)/30-IF($B$11&lt;=27,$B$12,0)+L299</f>
        <v>10113.9253802163</v>
      </c>
      <c r="T299" s="14" t="n">
        <f aca="false">$B$4-41*($B$5+$B$6)/30-IF($B$11&lt;=41,$B$12,0)+L299+M299</f>
        <v>757.414430521543</v>
      </c>
      <c r="U299" s="14" t="n">
        <f aca="false">$B$4-55*($B$5+$B$6)/30-IF($B$11&lt;=55,$B$12,0)+L299+M299+N299</f>
        <v>2261.39961186588</v>
      </c>
      <c r="V299" s="14" t="n">
        <f aca="false">$B$4-69*($B$5+$B$6)/30-IF($B$11&lt;=69,$B$12,0)+L299+M299+N299+O299</f>
        <v>4395.07104697653</v>
      </c>
      <c r="W299" s="14" t="n">
        <f aca="false">$B$4-83*($B$5+$B$6)/30-IF($B$11&lt;=83,$B$12,0)+L299+M299+N299+O299+P299</f>
        <v>5932.77408627302</v>
      </c>
      <c r="X299" s="14" t="n">
        <f aca="false">$B$4-90*($B$5+$B$6)/30-IF($B$11&lt;=90,$B$12,0)+L299+M299+N299+O299+P299+Q299</f>
        <v>9016.62426559256</v>
      </c>
      <c r="AA299" s="14" t="n">
        <f aca="false">MIN(R299:X299)</f>
        <v>757.414430521543</v>
      </c>
    </row>
    <row r="300" customFormat="false" ht="15" hidden="false" customHeight="false" outlineLevel="0" collapsed="false">
      <c r="K300" s="2" t="n">
        <v>295</v>
      </c>
      <c r="L300" s="14" t="n">
        <f aca="true">$B$16+NORMINV(RAND(),0,SQRT($B$13*($B$7+$B$8^2))*$B$9*(1-$B$10))</f>
        <v>4290.2630803818</v>
      </c>
      <c r="M300" s="14" t="n">
        <f aca="true">$B$16+NORMINV(RAND(),0,SQRT($B$13*($B$7+$B$8^2))*$B$9*(1-$B$10))</f>
        <v>3704.75377063084</v>
      </c>
      <c r="N300" s="14" t="n">
        <f aca="true">$B$16+NORMINV(RAND(),0,SQRT($B$13*($B$7+$B$8^2))*$B$9*(1-$B$10))</f>
        <v>3769.30539926003</v>
      </c>
      <c r="O300" s="14" t="n">
        <f aca="true">$B$16+NORMINV(RAND(),0,SQRT($B$13*($B$7+$B$8^2))*$B$9*(1-$B$10))</f>
        <v>4531.35692568682</v>
      </c>
      <c r="P300" s="14" t="n">
        <f aca="true">$B$16+NORMINV(RAND(),0,SQRT($B$13*($B$7+$B$8^2))*$B$9*(1-$B$10))</f>
        <v>3939.42896063645</v>
      </c>
      <c r="Q300" s="14" t="n">
        <f aca="true">$B$16+NORMINV(RAND(),0,SQRT($B$13*($B$7+$B$8^2))*$B$9*(1-$B$10))</f>
        <v>3886.55665291905</v>
      </c>
      <c r="R300" s="14" t="n">
        <f aca="false">$B$4-13*($B$5+$B$6)/30-IF($B$11&lt;=13,$B$12,0)+0</f>
        <v>8876.66666666667</v>
      </c>
      <c r="S300" s="14" t="n">
        <f aca="false">$B$4-27*($B$5+$B$6)/30-IF($B$11&lt;=27,$B$12,0)+L300</f>
        <v>10880.2630803818</v>
      </c>
      <c r="T300" s="14" t="n">
        <f aca="false">$B$4-41*($B$5+$B$6)/30-IF($B$11&lt;=41,$B$12,0)+L300+M300</f>
        <v>1113.55018434597</v>
      </c>
      <c r="U300" s="14" t="n">
        <f aca="false">$B$4-55*($B$5+$B$6)/30-IF($B$11&lt;=55,$B$12,0)+L300+M300+N300</f>
        <v>2596.18891693934</v>
      </c>
      <c r="V300" s="14" t="n">
        <f aca="false">$B$4-69*($B$5+$B$6)/30-IF($B$11&lt;=69,$B$12,0)+L300+M300+N300+O300</f>
        <v>4840.87917595949</v>
      </c>
      <c r="W300" s="14" t="n">
        <f aca="false">$B$4-83*($B$5+$B$6)/30-IF($B$11&lt;=83,$B$12,0)+L300+M300+N300+O300+P300</f>
        <v>6493.64146992928</v>
      </c>
      <c r="X300" s="14" t="n">
        <f aca="false">$B$4-90*($B$5+$B$6)/30-IF($B$11&lt;=90,$B$12,0)+L300+M300+N300+O300+P300+Q300</f>
        <v>9236.864789515</v>
      </c>
      <c r="AA300" s="14" t="n">
        <f aca="false">MIN(R300:X300)</f>
        <v>1113.55018434597</v>
      </c>
    </row>
    <row r="301" customFormat="false" ht="15" hidden="false" customHeight="false" outlineLevel="0" collapsed="false">
      <c r="K301" s="2" t="n">
        <v>296</v>
      </c>
      <c r="L301" s="14" t="n">
        <f aca="true">$B$16+NORMINV(RAND(),0,SQRT($B$13*($B$7+$B$8^2))*$B$9*(1-$B$10))</f>
        <v>3440.40240303975</v>
      </c>
      <c r="M301" s="14" t="n">
        <f aca="true">$B$16+NORMINV(RAND(),0,SQRT($B$13*($B$7+$B$8^2))*$B$9*(1-$B$10))</f>
        <v>3685.56520294095</v>
      </c>
      <c r="N301" s="14" t="n">
        <f aca="true">$B$16+NORMINV(RAND(),0,SQRT($B$13*($B$7+$B$8^2))*$B$9*(1-$B$10))</f>
        <v>3635.82976893693</v>
      </c>
      <c r="O301" s="14" t="n">
        <f aca="true">$B$16+NORMINV(RAND(),0,SQRT($B$13*($B$7+$B$8^2))*$B$9*(1-$B$10))</f>
        <v>4416.14711566647</v>
      </c>
      <c r="P301" s="14" t="n">
        <f aca="true">$B$16+NORMINV(RAND(),0,SQRT($B$13*($B$7+$B$8^2))*$B$9*(1-$B$10))</f>
        <v>4155.64458223795</v>
      </c>
      <c r="Q301" s="14" t="n">
        <f aca="true">$B$16+NORMINV(RAND(),0,SQRT($B$13*($B$7+$B$8^2))*$B$9*(1-$B$10))</f>
        <v>3817.14020018658</v>
      </c>
      <c r="R301" s="14" t="n">
        <f aca="false">$B$4-13*($B$5+$B$6)/30-IF($B$11&lt;=13,$B$12,0)+0</f>
        <v>8876.66666666667</v>
      </c>
      <c r="S301" s="14" t="n">
        <f aca="false">$B$4-27*($B$5+$B$6)/30-IF($B$11&lt;=27,$B$12,0)+L301</f>
        <v>10030.4024030397</v>
      </c>
      <c r="T301" s="14" t="n">
        <f aca="false">$B$4-41*($B$5+$B$6)/30-IF($B$11&lt;=41,$B$12,0)+L301+M301</f>
        <v>244.500939314028</v>
      </c>
      <c r="U301" s="14" t="n">
        <f aca="false">$B$4-55*($B$5+$B$6)/30-IF($B$11&lt;=55,$B$12,0)+L301+M301+N301</f>
        <v>1593.66404158429</v>
      </c>
      <c r="V301" s="14" t="n">
        <f aca="false">$B$4-69*($B$5+$B$6)/30-IF($B$11&lt;=69,$B$12,0)+L301+M301+N301+O301</f>
        <v>3723.14449058409</v>
      </c>
      <c r="W301" s="14" t="n">
        <f aca="false">$B$4-83*($B$5+$B$6)/30-IF($B$11&lt;=83,$B$12,0)+L301+M301+N301+O301+P301</f>
        <v>5592.12240615537</v>
      </c>
      <c r="X301" s="14" t="n">
        <f aca="false">$B$4-90*($B$5+$B$6)/30-IF($B$11&lt;=90,$B$12,0)+L301+M301+N301+O301+P301+Q301</f>
        <v>8265.92927300862</v>
      </c>
      <c r="AA301" s="14" t="n">
        <f aca="false">MIN(R301:X301)</f>
        <v>244.500939314028</v>
      </c>
    </row>
    <row r="302" customFormat="false" ht="15" hidden="false" customHeight="false" outlineLevel="0" collapsed="false">
      <c r="K302" s="2" t="n">
        <v>297</v>
      </c>
      <c r="L302" s="14" t="n">
        <f aca="true">$B$16+NORMINV(RAND(),0,SQRT($B$13*($B$7+$B$8^2))*$B$9*(1-$B$10))</f>
        <v>3788.17283609126</v>
      </c>
      <c r="M302" s="14" t="n">
        <f aca="true">$B$16+NORMINV(RAND(),0,SQRT($B$13*($B$7+$B$8^2))*$B$9*(1-$B$10))</f>
        <v>3633.7204287158</v>
      </c>
      <c r="N302" s="14" t="n">
        <f aca="true">$B$16+NORMINV(RAND(),0,SQRT($B$13*($B$7+$B$8^2))*$B$9*(1-$B$10))</f>
        <v>3999.48575009052</v>
      </c>
      <c r="O302" s="14" t="n">
        <f aca="true">$B$16+NORMINV(RAND(),0,SQRT($B$13*($B$7+$B$8^2))*$B$9*(1-$B$10))</f>
        <v>3838.66139901454</v>
      </c>
      <c r="P302" s="14" t="n">
        <f aca="true">$B$16+NORMINV(RAND(),0,SQRT($B$13*($B$7+$B$8^2))*$B$9*(1-$B$10))</f>
        <v>3601.14295203493</v>
      </c>
      <c r="Q302" s="14" t="n">
        <f aca="true">$B$16+NORMINV(RAND(),0,SQRT($B$13*($B$7+$B$8^2))*$B$9*(1-$B$10))</f>
        <v>4022.70225408042</v>
      </c>
      <c r="R302" s="14" t="n">
        <f aca="false">$B$4-13*($B$5+$B$6)/30-IF($B$11&lt;=13,$B$12,0)+0</f>
        <v>8876.66666666667</v>
      </c>
      <c r="S302" s="14" t="n">
        <f aca="false">$B$4-27*($B$5+$B$6)/30-IF($B$11&lt;=27,$B$12,0)+L302</f>
        <v>10378.1728360913</v>
      </c>
      <c r="T302" s="14" t="n">
        <f aca="false">$B$4-41*($B$5+$B$6)/30-IF($B$11&lt;=41,$B$12,0)+L302+M302</f>
        <v>540.426598140396</v>
      </c>
      <c r="U302" s="14" t="n">
        <f aca="false">$B$4-55*($B$5+$B$6)/30-IF($B$11&lt;=55,$B$12,0)+L302+M302+N302</f>
        <v>2253.24568156425</v>
      </c>
      <c r="V302" s="14" t="n">
        <f aca="false">$B$4-69*($B$5+$B$6)/30-IF($B$11&lt;=69,$B$12,0)+L302+M302+N302+O302</f>
        <v>3805.24041391213</v>
      </c>
      <c r="W302" s="14" t="n">
        <f aca="false">$B$4-83*($B$5+$B$6)/30-IF($B$11&lt;=83,$B$12,0)+L302+M302+N302+O302+P302</f>
        <v>5119.7166992804</v>
      </c>
      <c r="X302" s="14" t="n">
        <f aca="false">$B$4-90*($B$5+$B$6)/30-IF($B$11&lt;=90,$B$12,0)+L302+M302+N302+O302+P302+Q302</f>
        <v>7999.08562002749</v>
      </c>
      <c r="AA302" s="14" t="n">
        <f aca="false">MIN(R302:X302)</f>
        <v>540.426598140396</v>
      </c>
    </row>
    <row r="303" customFormat="false" ht="15" hidden="false" customHeight="false" outlineLevel="0" collapsed="false">
      <c r="K303" s="2" t="n">
        <v>298</v>
      </c>
      <c r="L303" s="14" t="n">
        <f aca="true">$B$16+NORMINV(RAND(),0,SQRT($B$13*($B$7+$B$8^2))*$B$9*(1-$B$10))</f>
        <v>4196.60874045022</v>
      </c>
      <c r="M303" s="14" t="n">
        <f aca="true">$B$16+NORMINV(RAND(),0,SQRT($B$13*($B$7+$B$8^2))*$B$9*(1-$B$10))</f>
        <v>4180.16063347075</v>
      </c>
      <c r="N303" s="14" t="n">
        <f aca="true">$B$16+NORMINV(RAND(),0,SQRT($B$13*($B$7+$B$8^2))*$B$9*(1-$B$10))</f>
        <v>4635.46924570955</v>
      </c>
      <c r="O303" s="14" t="n">
        <f aca="true">$B$16+NORMINV(RAND(),0,SQRT($B$13*($B$7+$B$8^2))*$B$9*(1-$B$10))</f>
        <v>3558.40442350351</v>
      </c>
      <c r="P303" s="14" t="n">
        <f aca="true">$B$16+NORMINV(RAND(),0,SQRT($B$13*($B$7+$B$8^2))*$B$9*(1-$B$10))</f>
        <v>3991.65660663857</v>
      </c>
      <c r="Q303" s="14" t="n">
        <f aca="true">$B$16+NORMINV(RAND(),0,SQRT($B$13*($B$7+$B$8^2))*$B$9*(1-$B$10))</f>
        <v>4391.50428437429</v>
      </c>
      <c r="R303" s="14" t="n">
        <f aca="false">$B$4-13*($B$5+$B$6)/30-IF($B$11&lt;=13,$B$12,0)+0</f>
        <v>8876.66666666667</v>
      </c>
      <c r="S303" s="14" t="n">
        <f aca="false">$B$4-27*($B$5+$B$6)/30-IF($B$11&lt;=27,$B$12,0)+L303</f>
        <v>10786.6087404502</v>
      </c>
      <c r="T303" s="14" t="n">
        <f aca="false">$B$4-41*($B$5+$B$6)/30-IF($B$11&lt;=41,$B$12,0)+L303+M303</f>
        <v>1495.3027072543</v>
      </c>
      <c r="U303" s="14" t="n">
        <f aca="false">$B$4-55*($B$5+$B$6)/30-IF($B$11&lt;=55,$B$12,0)+L303+M303+N303</f>
        <v>3844.10528629719</v>
      </c>
      <c r="V303" s="14" t="n">
        <f aca="false">$B$4-69*($B$5+$B$6)/30-IF($B$11&lt;=69,$B$12,0)+L303+M303+N303+O303</f>
        <v>5115.84304313403</v>
      </c>
      <c r="W303" s="14" t="n">
        <f aca="false">$B$4-83*($B$5+$B$6)/30-IF($B$11&lt;=83,$B$12,0)+L303+M303+N303+O303+P303</f>
        <v>6820.83298310593</v>
      </c>
      <c r="X303" s="14" t="n">
        <f aca="false">$B$4-90*($B$5+$B$6)/30-IF($B$11&lt;=90,$B$12,0)+L303+M303+N303+O303+P303+Q303</f>
        <v>10069.0039341469</v>
      </c>
      <c r="AA303" s="14" t="n">
        <f aca="false">MIN(R303:X303)</f>
        <v>1495.3027072543</v>
      </c>
    </row>
    <row r="304" customFormat="false" ht="15" hidden="false" customHeight="false" outlineLevel="0" collapsed="false">
      <c r="K304" s="2" t="n">
        <v>299</v>
      </c>
      <c r="L304" s="14" t="n">
        <f aca="true">$B$16+NORMINV(RAND(),0,SQRT($B$13*($B$7+$B$8^2))*$B$9*(1-$B$10))</f>
        <v>4285.23958048243</v>
      </c>
      <c r="M304" s="14" t="n">
        <f aca="true">$B$16+NORMINV(RAND(),0,SQRT($B$13*($B$7+$B$8^2))*$B$9*(1-$B$10))</f>
        <v>4233.33700425754</v>
      </c>
      <c r="N304" s="14" t="n">
        <f aca="true">$B$16+NORMINV(RAND(),0,SQRT($B$13*($B$7+$B$8^2))*$B$9*(1-$B$10))</f>
        <v>3664.16058643256</v>
      </c>
      <c r="O304" s="14" t="n">
        <f aca="true">$B$16+NORMINV(RAND(),0,SQRT($B$13*($B$7+$B$8^2))*$B$9*(1-$B$10))</f>
        <v>3840.33277478187</v>
      </c>
      <c r="P304" s="14" t="n">
        <f aca="true">$B$16+NORMINV(RAND(),0,SQRT($B$13*($B$7+$B$8^2))*$B$9*(1-$B$10))</f>
        <v>3945.08650107459</v>
      </c>
      <c r="Q304" s="14" t="n">
        <f aca="true">$B$16+NORMINV(RAND(),0,SQRT($B$13*($B$7+$B$8^2))*$B$9*(1-$B$10))</f>
        <v>4595.60958018323</v>
      </c>
      <c r="R304" s="14" t="n">
        <f aca="false">$B$4-13*($B$5+$B$6)/30-IF($B$11&lt;=13,$B$12,0)+0</f>
        <v>8876.66666666667</v>
      </c>
      <c r="S304" s="14" t="n">
        <f aca="false">$B$4-27*($B$5+$B$6)/30-IF($B$11&lt;=27,$B$12,0)+L304</f>
        <v>10875.2395804824</v>
      </c>
      <c r="T304" s="14" t="n">
        <f aca="false">$B$4-41*($B$5+$B$6)/30-IF($B$11&lt;=41,$B$12,0)+L304+M304</f>
        <v>1637.1099180733</v>
      </c>
      <c r="U304" s="14" t="n">
        <f aca="false">$B$4-55*($B$5+$B$6)/30-IF($B$11&lt;=55,$B$12,0)+L304+M304+N304</f>
        <v>3014.60383783919</v>
      </c>
      <c r="V304" s="14" t="n">
        <f aca="false">$B$4-69*($B$5+$B$6)/30-IF($B$11&lt;=69,$B$12,0)+L304+M304+N304+O304</f>
        <v>4568.2699459544</v>
      </c>
      <c r="W304" s="14" t="n">
        <f aca="false">$B$4-83*($B$5+$B$6)/30-IF($B$11&lt;=83,$B$12,0)+L304+M304+N304+O304+P304</f>
        <v>6226.68978036233</v>
      </c>
      <c r="X304" s="14" t="n">
        <f aca="false">$B$4-90*($B$5+$B$6)/30-IF($B$11&lt;=90,$B$12,0)+L304+M304+N304+O304+P304+Q304</f>
        <v>9678.96602721222</v>
      </c>
      <c r="AA304" s="14" t="n">
        <f aca="false">MIN(R304:X304)</f>
        <v>1637.1099180733</v>
      </c>
    </row>
    <row r="305" customFormat="false" ht="15" hidden="false" customHeight="false" outlineLevel="0" collapsed="false">
      <c r="K305" s="2" t="n">
        <v>300</v>
      </c>
      <c r="L305" s="14" t="n">
        <f aca="true">$B$16+NORMINV(RAND(),0,SQRT($B$13*($B$7+$B$8^2))*$B$9*(1-$B$10))</f>
        <v>4303.81115370029</v>
      </c>
      <c r="M305" s="14" t="n">
        <f aca="true">$B$16+NORMINV(RAND(),0,SQRT($B$13*($B$7+$B$8^2))*$B$9*(1-$B$10))</f>
        <v>4356.61159188638</v>
      </c>
      <c r="N305" s="14" t="n">
        <f aca="true">$B$16+NORMINV(RAND(),0,SQRT($B$13*($B$7+$B$8^2))*$B$9*(1-$B$10))</f>
        <v>4180.34042283658</v>
      </c>
      <c r="O305" s="14" t="n">
        <f aca="true">$B$16+NORMINV(RAND(),0,SQRT($B$13*($B$7+$B$8^2))*$B$9*(1-$B$10))</f>
        <v>4071.11573445234</v>
      </c>
      <c r="P305" s="14" t="n">
        <f aca="true">$B$16+NORMINV(RAND(),0,SQRT($B$13*($B$7+$B$8^2))*$B$9*(1-$B$10))</f>
        <v>4324.97290975589</v>
      </c>
      <c r="Q305" s="14" t="n">
        <f aca="true">$B$16+NORMINV(RAND(),0,SQRT($B$13*($B$7+$B$8^2))*$B$9*(1-$B$10))</f>
        <v>4526.32114706112</v>
      </c>
      <c r="R305" s="14" t="n">
        <f aca="false">$B$4-13*($B$5+$B$6)/30-IF($B$11&lt;=13,$B$12,0)+0</f>
        <v>8876.66666666667</v>
      </c>
      <c r="S305" s="14" t="n">
        <f aca="false">$B$4-27*($B$5+$B$6)/30-IF($B$11&lt;=27,$B$12,0)+L305</f>
        <v>10893.8111537003</v>
      </c>
      <c r="T305" s="14" t="n">
        <f aca="false">$B$4-41*($B$5+$B$6)/30-IF($B$11&lt;=41,$B$12,0)+L305+M305</f>
        <v>1778.95607892</v>
      </c>
      <c r="U305" s="14" t="n">
        <f aca="false">$B$4-55*($B$5+$B$6)/30-IF($B$11&lt;=55,$B$12,0)+L305+M305+N305</f>
        <v>3672.62983508991</v>
      </c>
      <c r="V305" s="14" t="n">
        <f aca="false">$B$4-69*($B$5+$B$6)/30-IF($B$11&lt;=69,$B$12,0)+L305+M305+N305+O305</f>
        <v>5457.07890287558</v>
      </c>
      <c r="W305" s="14" t="n">
        <f aca="false">$B$4-83*($B$5+$B$6)/30-IF($B$11&lt;=83,$B$12,0)+L305+M305+N305+O305+P305</f>
        <v>7495.38514596481</v>
      </c>
      <c r="X305" s="14" t="n">
        <f aca="false">$B$4-90*($B$5+$B$6)/30-IF($B$11&lt;=90,$B$12,0)+L305+M305+N305+O305+P305+Q305</f>
        <v>10878.3729596926</v>
      </c>
      <c r="AA305" s="14" t="n">
        <f aca="false">MIN(R305:X305)</f>
        <v>1778.95607892</v>
      </c>
    </row>
    <row r="306" customFormat="false" ht="15" hidden="false" customHeight="false" outlineLevel="0" collapsed="false">
      <c r="K306" s="2" t="n">
        <v>301</v>
      </c>
      <c r="L306" s="14" t="n">
        <f aca="true">$B$16+NORMINV(RAND(),0,SQRT($B$13*($B$7+$B$8^2))*$B$9*(1-$B$10))</f>
        <v>4767.79876074122</v>
      </c>
      <c r="M306" s="14" t="n">
        <f aca="true">$B$16+NORMINV(RAND(),0,SQRT($B$13*($B$7+$B$8^2))*$B$9*(1-$B$10))</f>
        <v>4257.20117662814</v>
      </c>
      <c r="N306" s="14" t="n">
        <f aca="true">$B$16+NORMINV(RAND(),0,SQRT($B$13*($B$7+$B$8^2))*$B$9*(1-$B$10))</f>
        <v>3774.60554700673</v>
      </c>
      <c r="O306" s="14" t="n">
        <f aca="true">$B$16+NORMINV(RAND(),0,SQRT($B$13*($B$7+$B$8^2))*$B$9*(1-$B$10))</f>
        <v>4385.17043547246</v>
      </c>
      <c r="P306" s="14" t="n">
        <f aca="true">$B$16+NORMINV(RAND(),0,SQRT($B$13*($B$7+$B$8^2))*$B$9*(1-$B$10))</f>
        <v>4339.4385000783</v>
      </c>
      <c r="Q306" s="14" t="n">
        <f aca="true">$B$16+NORMINV(RAND(),0,SQRT($B$13*($B$7+$B$8^2))*$B$9*(1-$B$10))</f>
        <v>3811.43175757838</v>
      </c>
      <c r="R306" s="14" t="n">
        <f aca="false">$B$4-13*($B$5+$B$6)/30-IF($B$11&lt;=13,$B$12,0)+0</f>
        <v>8876.66666666667</v>
      </c>
      <c r="S306" s="14" t="n">
        <f aca="false">$B$4-27*($B$5+$B$6)/30-IF($B$11&lt;=27,$B$12,0)+L306</f>
        <v>11357.7987607412</v>
      </c>
      <c r="T306" s="14" t="n">
        <f aca="false">$B$4-41*($B$5+$B$6)/30-IF($B$11&lt;=41,$B$12,0)+L306+M306</f>
        <v>2143.53327070269</v>
      </c>
      <c r="U306" s="14" t="n">
        <f aca="false">$B$4-55*($B$5+$B$6)/30-IF($B$11&lt;=55,$B$12,0)+L306+M306+N306</f>
        <v>3631.47215104275</v>
      </c>
      <c r="V306" s="14" t="n">
        <f aca="false">$B$4-69*($B$5+$B$6)/30-IF($B$11&lt;=69,$B$12,0)+L306+M306+N306+O306</f>
        <v>5729.97591984854</v>
      </c>
      <c r="W306" s="14" t="n">
        <f aca="false">$B$4-83*($B$5+$B$6)/30-IF($B$11&lt;=83,$B$12,0)+L306+M306+N306+O306+P306</f>
        <v>7782.74775326018</v>
      </c>
      <c r="X306" s="14" t="n">
        <f aca="false">$B$4-90*($B$5+$B$6)/30-IF($B$11&lt;=90,$B$12,0)+L306+M306+N306+O306+P306+Q306</f>
        <v>10450.8461775052</v>
      </c>
      <c r="AA306" s="14" t="n">
        <f aca="false">MIN(R306:X306)</f>
        <v>2143.53327070269</v>
      </c>
    </row>
    <row r="307" customFormat="false" ht="15" hidden="false" customHeight="false" outlineLevel="0" collapsed="false">
      <c r="K307" s="2" t="n">
        <v>302</v>
      </c>
      <c r="L307" s="14" t="n">
        <f aca="true">$B$16+NORMINV(RAND(),0,SQRT($B$13*($B$7+$B$8^2))*$B$9*(1-$B$10))</f>
        <v>3933.95509090622</v>
      </c>
      <c r="M307" s="14" t="n">
        <f aca="true">$B$16+NORMINV(RAND(),0,SQRT($B$13*($B$7+$B$8^2))*$B$9*(1-$B$10))</f>
        <v>4166.32352126602</v>
      </c>
      <c r="N307" s="14" t="n">
        <f aca="true">$B$16+NORMINV(RAND(),0,SQRT($B$13*($B$7+$B$8^2))*$B$9*(1-$B$10))</f>
        <v>4233.70092097814</v>
      </c>
      <c r="O307" s="14" t="n">
        <f aca="true">$B$16+NORMINV(RAND(),0,SQRT($B$13*($B$7+$B$8^2))*$B$9*(1-$B$10))</f>
        <v>4153.6652110966</v>
      </c>
      <c r="P307" s="14" t="n">
        <f aca="true">$B$16+NORMINV(RAND(),0,SQRT($B$13*($B$7+$B$8^2))*$B$9*(1-$B$10))</f>
        <v>4434.79955965014</v>
      </c>
      <c r="Q307" s="14" t="n">
        <f aca="true">$B$16+NORMINV(RAND(),0,SQRT($B$13*($B$7+$B$8^2))*$B$9*(1-$B$10))</f>
        <v>4023.93199102103</v>
      </c>
      <c r="R307" s="14" t="n">
        <f aca="false">$B$4-13*($B$5+$B$6)/30-IF($B$11&lt;=13,$B$12,0)+0</f>
        <v>8876.66666666667</v>
      </c>
      <c r="S307" s="14" t="n">
        <f aca="false">$B$4-27*($B$5+$B$6)/30-IF($B$11&lt;=27,$B$12,0)+L307</f>
        <v>10523.9550909062</v>
      </c>
      <c r="T307" s="14" t="n">
        <f aca="false">$B$4-41*($B$5+$B$6)/30-IF($B$11&lt;=41,$B$12,0)+L307+M307</f>
        <v>1218.81194550558</v>
      </c>
      <c r="U307" s="14" t="n">
        <f aca="false">$B$4-55*($B$5+$B$6)/30-IF($B$11&lt;=55,$B$12,0)+L307+M307+N307</f>
        <v>3165.84619981705</v>
      </c>
      <c r="V307" s="14" t="n">
        <f aca="false">$B$4-69*($B$5+$B$6)/30-IF($B$11&lt;=69,$B$12,0)+L307+M307+N307+O307</f>
        <v>5032.84474424698</v>
      </c>
      <c r="W307" s="14" t="n">
        <f aca="false">$B$4-83*($B$5+$B$6)/30-IF($B$11&lt;=83,$B$12,0)+L307+M307+N307+O307+P307</f>
        <v>7180.97763723045</v>
      </c>
      <c r="X307" s="14" t="n">
        <f aca="false">$B$4-90*($B$5+$B$6)/30-IF($B$11&lt;=90,$B$12,0)+L307+M307+N307+O307+P307+Q307</f>
        <v>10061.5762949181</v>
      </c>
      <c r="AA307" s="14" t="n">
        <f aca="false">MIN(R307:X307)</f>
        <v>1218.81194550558</v>
      </c>
    </row>
    <row r="308" customFormat="false" ht="15" hidden="false" customHeight="false" outlineLevel="0" collapsed="false">
      <c r="K308" s="2" t="n">
        <v>303</v>
      </c>
      <c r="L308" s="14" t="n">
        <f aca="true">$B$16+NORMINV(RAND(),0,SQRT($B$13*($B$7+$B$8^2))*$B$9*(1-$B$10))</f>
        <v>3847.60095345752</v>
      </c>
      <c r="M308" s="14" t="n">
        <f aca="true">$B$16+NORMINV(RAND(),0,SQRT($B$13*($B$7+$B$8^2))*$B$9*(1-$B$10))</f>
        <v>4778.88996437975</v>
      </c>
      <c r="N308" s="14" t="n">
        <f aca="true">$B$16+NORMINV(RAND(),0,SQRT($B$13*($B$7+$B$8^2))*$B$9*(1-$B$10))</f>
        <v>3440.79300040521</v>
      </c>
      <c r="O308" s="14" t="n">
        <f aca="true">$B$16+NORMINV(RAND(),0,SQRT($B$13*($B$7+$B$8^2))*$B$9*(1-$B$10))</f>
        <v>4322.86182544566</v>
      </c>
      <c r="P308" s="14" t="n">
        <f aca="true">$B$16+NORMINV(RAND(),0,SQRT($B$13*($B$7+$B$8^2))*$B$9*(1-$B$10))</f>
        <v>4381.15912650261</v>
      </c>
      <c r="Q308" s="14" t="n">
        <f aca="true">$B$16+NORMINV(RAND(),0,SQRT($B$13*($B$7+$B$8^2))*$B$9*(1-$B$10))</f>
        <v>3926.56680719688</v>
      </c>
      <c r="R308" s="14" t="n">
        <f aca="false">$B$4-13*($B$5+$B$6)/30-IF($B$11&lt;=13,$B$12,0)+0</f>
        <v>8876.66666666667</v>
      </c>
      <c r="S308" s="14" t="n">
        <f aca="false">$B$4-27*($B$5+$B$6)/30-IF($B$11&lt;=27,$B$12,0)+L308</f>
        <v>10437.6009534575</v>
      </c>
      <c r="T308" s="14" t="n">
        <f aca="false">$B$4-41*($B$5+$B$6)/30-IF($B$11&lt;=41,$B$12,0)+L308+M308</f>
        <v>1745.0242511706</v>
      </c>
      <c r="U308" s="14" t="n">
        <f aca="false">$B$4-55*($B$5+$B$6)/30-IF($B$11&lt;=55,$B$12,0)+L308+M308+N308</f>
        <v>2899.15058490914</v>
      </c>
      <c r="V308" s="14" t="n">
        <f aca="false">$B$4-69*($B$5+$B$6)/30-IF($B$11&lt;=69,$B$12,0)+L308+M308+N308+O308</f>
        <v>4935.34574368813</v>
      </c>
      <c r="W308" s="14" t="n">
        <f aca="false">$B$4-83*($B$5+$B$6)/30-IF($B$11&lt;=83,$B$12,0)+L308+M308+N308+O308+P308</f>
        <v>7029.83820352407</v>
      </c>
      <c r="X308" s="14" t="n">
        <f aca="false">$B$4-90*($B$5+$B$6)/30-IF($B$11&lt;=90,$B$12,0)+L308+M308+N308+O308+P308+Q308</f>
        <v>9813.07167738761</v>
      </c>
      <c r="AA308" s="14" t="n">
        <f aca="false">MIN(R308:X308)</f>
        <v>1745.0242511706</v>
      </c>
    </row>
    <row r="309" customFormat="false" ht="15" hidden="false" customHeight="false" outlineLevel="0" collapsed="false">
      <c r="K309" s="2" t="n">
        <v>304</v>
      </c>
      <c r="L309" s="14" t="n">
        <f aca="true">$B$16+NORMINV(RAND(),0,SQRT($B$13*($B$7+$B$8^2))*$B$9*(1-$B$10))</f>
        <v>4069.8831947505</v>
      </c>
      <c r="M309" s="14" t="n">
        <f aca="true">$B$16+NORMINV(RAND(),0,SQRT($B$13*($B$7+$B$8^2))*$B$9*(1-$B$10))</f>
        <v>3533.02975468826</v>
      </c>
      <c r="N309" s="14" t="n">
        <f aca="true">$B$16+NORMINV(RAND(),0,SQRT($B$13*($B$7+$B$8^2))*$B$9*(1-$B$10))</f>
        <v>3717.2429415958</v>
      </c>
      <c r="O309" s="14" t="n">
        <f aca="true">$B$16+NORMINV(RAND(),0,SQRT($B$13*($B$7+$B$8^2))*$B$9*(1-$B$10))</f>
        <v>3878.3190620822</v>
      </c>
      <c r="P309" s="14" t="n">
        <f aca="true">$B$16+NORMINV(RAND(),0,SQRT($B$13*($B$7+$B$8^2))*$B$9*(1-$B$10))</f>
        <v>3874.50103836938</v>
      </c>
      <c r="Q309" s="14" t="n">
        <f aca="true">$B$16+NORMINV(RAND(),0,SQRT($B$13*($B$7+$B$8^2))*$B$9*(1-$B$10))</f>
        <v>3818.33780332931</v>
      </c>
      <c r="R309" s="14" t="n">
        <f aca="false">$B$4-13*($B$5+$B$6)/30-IF($B$11&lt;=13,$B$12,0)+0</f>
        <v>8876.66666666667</v>
      </c>
      <c r="S309" s="14" t="n">
        <f aca="false">$B$4-27*($B$5+$B$6)/30-IF($B$11&lt;=27,$B$12,0)+L309</f>
        <v>10659.8831947505</v>
      </c>
      <c r="T309" s="14" t="n">
        <f aca="false">$B$4-41*($B$5+$B$6)/30-IF($B$11&lt;=41,$B$12,0)+L309+M309</f>
        <v>721.446282772094</v>
      </c>
      <c r="U309" s="14" t="n">
        <f aca="false">$B$4-55*($B$5+$B$6)/30-IF($B$11&lt;=55,$B$12,0)+L309+M309+N309</f>
        <v>2152.02255770123</v>
      </c>
      <c r="V309" s="14" t="n">
        <f aca="false">$B$4-69*($B$5+$B$6)/30-IF($B$11&lt;=69,$B$12,0)+L309+M309+N309+O309</f>
        <v>3743.67495311676</v>
      </c>
      <c r="W309" s="14" t="n">
        <f aca="false">$B$4-83*($B$5+$B$6)/30-IF($B$11&lt;=83,$B$12,0)+L309+M309+N309+O309+P309</f>
        <v>5331.50932481947</v>
      </c>
      <c r="X309" s="14" t="n">
        <f aca="false">$B$4-90*($B$5+$B$6)/30-IF($B$11&lt;=90,$B$12,0)+L309+M309+N309+O309+P309+Q309</f>
        <v>8006.51379481545</v>
      </c>
      <c r="AA309" s="14" t="n">
        <f aca="false">MIN(R309:X309)</f>
        <v>721.446282772094</v>
      </c>
    </row>
    <row r="310" customFormat="false" ht="15" hidden="false" customHeight="false" outlineLevel="0" collapsed="false">
      <c r="K310" s="2" t="n">
        <v>305</v>
      </c>
      <c r="L310" s="14" t="n">
        <f aca="true">$B$16+NORMINV(RAND(),0,SQRT($B$13*($B$7+$B$8^2))*$B$9*(1-$B$10))</f>
        <v>4286.9345346653</v>
      </c>
      <c r="M310" s="14" t="n">
        <f aca="true">$B$16+NORMINV(RAND(),0,SQRT($B$13*($B$7+$B$8^2))*$B$9*(1-$B$10))</f>
        <v>4299.26017961756</v>
      </c>
      <c r="N310" s="14" t="n">
        <f aca="true">$B$16+NORMINV(RAND(),0,SQRT($B$13*($B$7+$B$8^2))*$B$9*(1-$B$10))</f>
        <v>4063.77767688989</v>
      </c>
      <c r="O310" s="14" t="n">
        <f aca="true">$B$16+NORMINV(RAND(),0,SQRT($B$13*($B$7+$B$8^2))*$B$9*(1-$B$10))</f>
        <v>3981.51921248649</v>
      </c>
      <c r="P310" s="14" t="n">
        <f aca="true">$B$16+NORMINV(RAND(),0,SQRT($B$13*($B$7+$B$8^2))*$B$9*(1-$B$10))</f>
        <v>4015.75687256682</v>
      </c>
      <c r="Q310" s="14" t="n">
        <f aca="true">$B$16+NORMINV(RAND(),0,SQRT($B$13*($B$7+$B$8^2))*$B$9*(1-$B$10))</f>
        <v>4031.02914742758</v>
      </c>
      <c r="R310" s="14" t="n">
        <f aca="false">$B$4-13*($B$5+$B$6)/30-IF($B$11&lt;=13,$B$12,0)+0</f>
        <v>8876.66666666667</v>
      </c>
      <c r="S310" s="14" t="n">
        <f aca="false">$B$4-27*($B$5+$B$6)/30-IF($B$11&lt;=27,$B$12,0)+L310</f>
        <v>10876.9345346653</v>
      </c>
      <c r="T310" s="14" t="n">
        <f aca="false">$B$4-41*($B$5+$B$6)/30-IF($B$11&lt;=41,$B$12,0)+L310+M310</f>
        <v>1704.7280476162</v>
      </c>
      <c r="U310" s="14" t="n">
        <f aca="false">$B$4-55*($B$5+$B$6)/30-IF($B$11&lt;=55,$B$12,0)+L310+M310+N310</f>
        <v>3481.83905783942</v>
      </c>
      <c r="V310" s="14" t="n">
        <f aca="false">$B$4-69*($B$5+$B$6)/30-IF($B$11&lt;=69,$B$12,0)+L310+M310+N310+O310</f>
        <v>5176.69160365925</v>
      </c>
      <c r="W310" s="14" t="n">
        <f aca="false">$B$4-83*($B$5+$B$6)/30-IF($B$11&lt;=83,$B$12,0)+L310+M310+N310+O310+P310</f>
        <v>6905.7818095594</v>
      </c>
      <c r="X310" s="14" t="n">
        <f aca="false">$B$4-90*($B$5+$B$6)/30-IF($B$11&lt;=90,$B$12,0)+L310+M310+N310+O310+P310+Q310</f>
        <v>9793.47762365364</v>
      </c>
      <c r="AA310" s="14" t="n">
        <f aca="false">MIN(R310:X310)</f>
        <v>1704.7280476162</v>
      </c>
    </row>
    <row r="311" customFormat="false" ht="15" hidden="false" customHeight="false" outlineLevel="0" collapsed="false">
      <c r="K311" s="2" t="n">
        <v>306</v>
      </c>
      <c r="L311" s="14" t="n">
        <f aca="true">$B$16+NORMINV(RAND(),0,SQRT($B$13*($B$7+$B$8^2))*$B$9*(1-$B$10))</f>
        <v>3654.74382108508</v>
      </c>
      <c r="M311" s="14" t="n">
        <f aca="true">$B$16+NORMINV(RAND(),0,SQRT($B$13*($B$7+$B$8^2))*$B$9*(1-$B$10))</f>
        <v>4421.39555783473</v>
      </c>
      <c r="N311" s="14" t="n">
        <f aca="true">$B$16+NORMINV(RAND(),0,SQRT($B$13*($B$7+$B$8^2))*$B$9*(1-$B$10))</f>
        <v>4065.507513713</v>
      </c>
      <c r="O311" s="14" t="n">
        <f aca="true">$B$16+NORMINV(RAND(),0,SQRT($B$13*($B$7+$B$8^2))*$B$9*(1-$B$10))</f>
        <v>4228.54405164011</v>
      </c>
      <c r="P311" s="14" t="n">
        <f aca="true">$B$16+NORMINV(RAND(),0,SQRT($B$13*($B$7+$B$8^2))*$B$9*(1-$B$10))</f>
        <v>4177.70142461768</v>
      </c>
      <c r="Q311" s="14" t="n">
        <f aca="true">$B$16+NORMINV(RAND(),0,SQRT($B$13*($B$7+$B$8^2))*$B$9*(1-$B$10))</f>
        <v>4463.78163334191</v>
      </c>
      <c r="R311" s="14" t="n">
        <f aca="false">$B$4-13*($B$5+$B$6)/30-IF($B$11&lt;=13,$B$12,0)+0</f>
        <v>8876.66666666667</v>
      </c>
      <c r="S311" s="14" t="n">
        <f aca="false">$B$4-27*($B$5+$B$6)/30-IF($B$11&lt;=27,$B$12,0)+L311</f>
        <v>10244.7438210851</v>
      </c>
      <c r="T311" s="14" t="n">
        <f aca="false">$B$4-41*($B$5+$B$6)/30-IF($B$11&lt;=41,$B$12,0)+L311+M311</f>
        <v>1194.67271225314</v>
      </c>
      <c r="U311" s="14" t="n">
        <f aca="false">$B$4-55*($B$5+$B$6)/30-IF($B$11&lt;=55,$B$12,0)+L311+M311+N311</f>
        <v>2973.51355929947</v>
      </c>
      <c r="V311" s="14" t="n">
        <f aca="false">$B$4-69*($B$5+$B$6)/30-IF($B$11&lt;=69,$B$12,0)+L311+M311+N311+O311</f>
        <v>4915.39094427292</v>
      </c>
      <c r="W311" s="14" t="n">
        <f aca="false">$B$4-83*($B$5+$B$6)/30-IF($B$11&lt;=83,$B$12,0)+L311+M311+N311+O311+P311</f>
        <v>6806.42570222393</v>
      </c>
      <c r="X311" s="14" t="n">
        <f aca="false">$B$4-90*($B$5+$B$6)/30-IF($B$11&lt;=90,$B$12,0)+L311+M311+N311+O311+P311+Q311</f>
        <v>10126.8740022325</v>
      </c>
      <c r="AA311" s="14" t="n">
        <f aca="false">MIN(R311:X311)</f>
        <v>1194.67271225314</v>
      </c>
    </row>
    <row r="312" customFormat="false" ht="15" hidden="false" customHeight="false" outlineLevel="0" collapsed="false">
      <c r="K312" s="2" t="n">
        <v>307</v>
      </c>
      <c r="L312" s="14" t="n">
        <f aca="true">$B$16+NORMINV(RAND(),0,SQRT($B$13*($B$7+$B$8^2))*$B$9*(1-$B$10))</f>
        <v>4320.46738255511</v>
      </c>
      <c r="M312" s="14" t="n">
        <f aca="true">$B$16+NORMINV(RAND(),0,SQRT($B$13*($B$7+$B$8^2))*$B$9*(1-$B$10))</f>
        <v>4691.37164549528</v>
      </c>
      <c r="N312" s="14" t="n">
        <f aca="true">$B$16+NORMINV(RAND(),0,SQRT($B$13*($B$7+$B$8^2))*$B$9*(1-$B$10))</f>
        <v>4520.88258659664</v>
      </c>
      <c r="O312" s="14" t="n">
        <f aca="true">$B$16+NORMINV(RAND(),0,SQRT($B$13*($B$7+$B$8^2))*$B$9*(1-$B$10))</f>
        <v>4263.72280568005</v>
      </c>
      <c r="P312" s="14" t="n">
        <f aca="true">$B$16+NORMINV(RAND(),0,SQRT($B$13*($B$7+$B$8^2))*$B$9*(1-$B$10))</f>
        <v>3867.78175598371</v>
      </c>
      <c r="Q312" s="14" t="n">
        <f aca="true">$B$16+NORMINV(RAND(),0,SQRT($B$13*($B$7+$B$8^2))*$B$9*(1-$B$10))</f>
        <v>3750.56420518764</v>
      </c>
      <c r="R312" s="14" t="n">
        <f aca="false">$B$4-13*($B$5+$B$6)/30-IF($B$11&lt;=13,$B$12,0)+0</f>
        <v>8876.66666666667</v>
      </c>
      <c r="S312" s="14" t="n">
        <f aca="false">$B$4-27*($B$5+$B$6)/30-IF($B$11&lt;=27,$B$12,0)+L312</f>
        <v>10910.4673825551</v>
      </c>
      <c r="T312" s="14" t="n">
        <f aca="false">$B$4-41*($B$5+$B$6)/30-IF($B$11&lt;=41,$B$12,0)+L312+M312</f>
        <v>2130.37236138372</v>
      </c>
      <c r="U312" s="14" t="n">
        <f aca="false">$B$4-55*($B$5+$B$6)/30-IF($B$11&lt;=55,$B$12,0)+L312+M312+N312</f>
        <v>4364.58828131369</v>
      </c>
      <c r="V312" s="14" t="n">
        <f aca="false">$B$4-69*($B$5+$B$6)/30-IF($B$11&lt;=69,$B$12,0)+L312+M312+N312+O312</f>
        <v>6341.64442032708</v>
      </c>
      <c r="W312" s="14" t="n">
        <f aca="false">$B$4-83*($B$5+$B$6)/30-IF($B$11&lt;=83,$B$12,0)+L312+M312+N312+O312+P312</f>
        <v>7922.75950964413</v>
      </c>
      <c r="X312" s="14" t="n">
        <f aca="false">$B$4-90*($B$5+$B$6)/30-IF($B$11&lt;=90,$B$12,0)+L312+M312+N312+O312+P312+Q312</f>
        <v>10529.9903814984</v>
      </c>
      <c r="AA312" s="14" t="n">
        <f aca="false">MIN(R312:X312)</f>
        <v>2130.37236138372</v>
      </c>
    </row>
    <row r="313" customFormat="false" ht="15" hidden="false" customHeight="false" outlineLevel="0" collapsed="false">
      <c r="K313" s="2" t="n">
        <v>308</v>
      </c>
      <c r="L313" s="14" t="n">
        <f aca="true">$B$16+NORMINV(RAND(),0,SQRT($B$13*($B$7+$B$8^2))*$B$9*(1-$B$10))</f>
        <v>3916.40038455051</v>
      </c>
      <c r="M313" s="14" t="n">
        <f aca="true">$B$16+NORMINV(RAND(),0,SQRT($B$13*($B$7+$B$8^2))*$B$9*(1-$B$10))</f>
        <v>4005.19938632078</v>
      </c>
      <c r="N313" s="14" t="n">
        <f aca="true">$B$16+NORMINV(RAND(),0,SQRT($B$13*($B$7+$B$8^2))*$B$9*(1-$B$10))</f>
        <v>4462.28817770621</v>
      </c>
      <c r="O313" s="14" t="n">
        <f aca="true">$B$16+NORMINV(RAND(),0,SQRT($B$13*($B$7+$B$8^2))*$B$9*(1-$B$10))</f>
        <v>4189.7656900418</v>
      </c>
      <c r="P313" s="14" t="n">
        <f aca="true">$B$16+NORMINV(RAND(),0,SQRT($B$13*($B$7+$B$8^2))*$B$9*(1-$B$10))</f>
        <v>3858.52158201251</v>
      </c>
      <c r="Q313" s="14" t="n">
        <f aca="true">$B$16+NORMINV(RAND(),0,SQRT($B$13*($B$7+$B$8^2))*$B$9*(1-$B$10))</f>
        <v>3555.94630525033</v>
      </c>
      <c r="R313" s="14" t="n">
        <f aca="false">$B$4-13*($B$5+$B$6)/30-IF($B$11&lt;=13,$B$12,0)+0</f>
        <v>8876.66666666667</v>
      </c>
      <c r="S313" s="14" t="n">
        <f aca="false">$B$4-27*($B$5+$B$6)/30-IF($B$11&lt;=27,$B$12,0)+L313</f>
        <v>10506.4003845505</v>
      </c>
      <c r="T313" s="14" t="n">
        <f aca="false">$B$4-41*($B$5+$B$6)/30-IF($B$11&lt;=41,$B$12,0)+L313+M313</f>
        <v>1040.13310420462</v>
      </c>
      <c r="U313" s="14" t="n">
        <f aca="false">$B$4-55*($B$5+$B$6)/30-IF($B$11&lt;=55,$B$12,0)+L313+M313+N313</f>
        <v>3215.75461524417</v>
      </c>
      <c r="V313" s="14" t="n">
        <f aca="false">$B$4-69*($B$5+$B$6)/30-IF($B$11&lt;=69,$B$12,0)+L313+M313+N313+O313</f>
        <v>5118.8536386193</v>
      </c>
      <c r="W313" s="14" t="n">
        <f aca="false">$B$4-83*($B$5+$B$6)/30-IF($B$11&lt;=83,$B$12,0)+L313+M313+N313+O313+P313</f>
        <v>6690.70855396515</v>
      </c>
      <c r="X313" s="14" t="n">
        <f aca="false">$B$4-90*($B$5+$B$6)/30-IF($B$11&lt;=90,$B$12,0)+L313+M313+N313+O313+P313+Q313</f>
        <v>9103.32152588214</v>
      </c>
      <c r="AA313" s="14" t="n">
        <f aca="false">MIN(R313:X313)</f>
        <v>1040.13310420462</v>
      </c>
    </row>
    <row r="314" customFormat="false" ht="15" hidden="false" customHeight="false" outlineLevel="0" collapsed="false">
      <c r="K314" s="2" t="n">
        <v>309</v>
      </c>
      <c r="L314" s="14" t="n">
        <f aca="true">$B$16+NORMINV(RAND(),0,SQRT($B$13*($B$7+$B$8^2))*$B$9*(1-$B$10))</f>
        <v>3853.18599363402</v>
      </c>
      <c r="M314" s="14" t="n">
        <f aca="true">$B$16+NORMINV(RAND(),0,SQRT($B$13*($B$7+$B$8^2))*$B$9*(1-$B$10))</f>
        <v>4136.85975660318</v>
      </c>
      <c r="N314" s="14" t="n">
        <f aca="true">$B$16+NORMINV(RAND(),0,SQRT($B$13*($B$7+$B$8^2))*$B$9*(1-$B$10))</f>
        <v>4194.59231014963</v>
      </c>
      <c r="O314" s="14" t="n">
        <f aca="true">$B$16+NORMINV(RAND(),0,SQRT($B$13*($B$7+$B$8^2))*$B$9*(1-$B$10))</f>
        <v>3698.94571790806</v>
      </c>
      <c r="P314" s="14" t="n">
        <f aca="true">$B$16+NORMINV(RAND(),0,SQRT($B$13*($B$7+$B$8^2))*$B$9*(1-$B$10))</f>
        <v>4154.54870051043</v>
      </c>
      <c r="Q314" s="14" t="n">
        <f aca="true">$B$16+NORMINV(RAND(),0,SQRT($B$13*($B$7+$B$8^2))*$B$9*(1-$B$10))</f>
        <v>4098.24843080858</v>
      </c>
      <c r="R314" s="14" t="n">
        <f aca="false">$B$4-13*($B$5+$B$6)/30-IF($B$11&lt;=13,$B$12,0)+0</f>
        <v>8876.66666666667</v>
      </c>
      <c r="S314" s="14" t="n">
        <f aca="false">$B$4-27*($B$5+$B$6)/30-IF($B$11&lt;=27,$B$12,0)+L314</f>
        <v>10443.185993634</v>
      </c>
      <c r="T314" s="14" t="n">
        <f aca="false">$B$4-41*($B$5+$B$6)/30-IF($B$11&lt;=41,$B$12,0)+L314+M314</f>
        <v>1108.57908357053</v>
      </c>
      <c r="U314" s="14" t="n">
        <f aca="false">$B$4-55*($B$5+$B$6)/30-IF($B$11&lt;=55,$B$12,0)+L314+M314+N314</f>
        <v>3016.50472705349</v>
      </c>
      <c r="V314" s="14" t="n">
        <f aca="false">$B$4-69*($B$5+$B$6)/30-IF($B$11&lt;=69,$B$12,0)+L314+M314+N314+O314</f>
        <v>4428.78377829489</v>
      </c>
      <c r="W314" s="14" t="n">
        <f aca="false">$B$4-83*($B$5+$B$6)/30-IF($B$11&lt;=83,$B$12,0)+L314+M314+N314+O314+P314</f>
        <v>6296.66581213865</v>
      </c>
      <c r="X314" s="14" t="n">
        <f aca="false">$B$4-90*($B$5+$B$6)/30-IF($B$11&lt;=90,$B$12,0)+L314+M314+N314+O314+P314+Q314</f>
        <v>9251.5809096139</v>
      </c>
      <c r="AA314" s="14" t="n">
        <f aca="false">MIN(R314:X314)</f>
        <v>1108.57908357053</v>
      </c>
    </row>
    <row r="315" customFormat="false" ht="15" hidden="false" customHeight="false" outlineLevel="0" collapsed="false">
      <c r="K315" s="2" t="n">
        <v>310</v>
      </c>
      <c r="L315" s="14" t="n">
        <f aca="true">$B$16+NORMINV(RAND(),0,SQRT($B$13*($B$7+$B$8^2))*$B$9*(1-$B$10))</f>
        <v>4048.28384451266</v>
      </c>
      <c r="M315" s="14" t="n">
        <f aca="true">$B$16+NORMINV(RAND(),0,SQRT($B$13*($B$7+$B$8^2))*$B$9*(1-$B$10))</f>
        <v>3863.76246987244</v>
      </c>
      <c r="N315" s="14" t="n">
        <f aca="true">$B$16+NORMINV(RAND(),0,SQRT($B$13*($B$7+$B$8^2))*$B$9*(1-$B$10))</f>
        <v>4406.40537493623</v>
      </c>
      <c r="O315" s="14" t="n">
        <f aca="true">$B$16+NORMINV(RAND(),0,SQRT($B$13*($B$7+$B$8^2))*$B$9*(1-$B$10))</f>
        <v>4049.64684728356</v>
      </c>
      <c r="P315" s="14" t="n">
        <f aca="true">$B$16+NORMINV(RAND(),0,SQRT($B$13*($B$7+$B$8^2))*$B$9*(1-$B$10))</f>
        <v>4026.81240883984</v>
      </c>
      <c r="Q315" s="14" t="n">
        <f aca="true">$B$16+NORMINV(RAND(),0,SQRT($B$13*($B$7+$B$8^2))*$B$9*(1-$B$10))</f>
        <v>4317.47338671497</v>
      </c>
      <c r="R315" s="14" t="n">
        <f aca="false">$B$4-13*($B$5+$B$6)/30-IF($B$11&lt;=13,$B$12,0)+0</f>
        <v>8876.66666666667</v>
      </c>
      <c r="S315" s="14" t="n">
        <f aca="false">$B$4-27*($B$5+$B$6)/30-IF($B$11&lt;=27,$B$12,0)+L315</f>
        <v>10638.2838445127</v>
      </c>
      <c r="T315" s="14" t="n">
        <f aca="false">$B$4-41*($B$5+$B$6)/30-IF($B$11&lt;=41,$B$12,0)+L315+M315</f>
        <v>1030.57964771844</v>
      </c>
      <c r="U315" s="14" t="n">
        <f aca="false">$B$4-55*($B$5+$B$6)/30-IF($B$11&lt;=55,$B$12,0)+L315+M315+N315</f>
        <v>3150.318355988</v>
      </c>
      <c r="V315" s="14" t="n">
        <f aca="false">$B$4-69*($B$5+$B$6)/30-IF($B$11&lt;=69,$B$12,0)+L315+M315+N315+O315</f>
        <v>4913.29853660489</v>
      </c>
      <c r="W315" s="14" t="n">
        <f aca="false">$B$4-83*($B$5+$B$6)/30-IF($B$11&lt;=83,$B$12,0)+L315+M315+N315+O315+P315</f>
        <v>6653.44427877806</v>
      </c>
      <c r="X315" s="14" t="n">
        <f aca="false">$B$4-90*($B$5+$B$6)/30-IF($B$11&lt;=90,$B$12,0)+L315+M315+N315+O315+P315+Q315</f>
        <v>9827.58433215971</v>
      </c>
      <c r="AA315" s="14" t="n">
        <f aca="false">MIN(R315:X315)</f>
        <v>1030.57964771844</v>
      </c>
    </row>
    <row r="316" customFormat="false" ht="15" hidden="false" customHeight="false" outlineLevel="0" collapsed="false">
      <c r="K316" s="2" t="n">
        <v>311</v>
      </c>
      <c r="L316" s="14" t="n">
        <f aca="true">$B$16+NORMINV(RAND(),0,SQRT($B$13*($B$7+$B$8^2))*$B$9*(1-$B$10))</f>
        <v>4277.3395842751</v>
      </c>
      <c r="M316" s="14" t="n">
        <f aca="true">$B$16+NORMINV(RAND(),0,SQRT($B$13*($B$7+$B$8^2))*$B$9*(1-$B$10))</f>
        <v>3921.52384460292</v>
      </c>
      <c r="N316" s="14" t="n">
        <f aca="true">$B$16+NORMINV(RAND(),0,SQRT($B$13*($B$7+$B$8^2))*$B$9*(1-$B$10))</f>
        <v>3655.40562011786</v>
      </c>
      <c r="O316" s="14" t="n">
        <f aca="true">$B$16+NORMINV(RAND(),0,SQRT($B$13*($B$7+$B$8^2))*$B$9*(1-$B$10))</f>
        <v>4367.51408260477</v>
      </c>
      <c r="P316" s="14" t="n">
        <f aca="true">$B$16+NORMINV(RAND(),0,SQRT($B$13*($B$7+$B$8^2))*$B$9*(1-$B$10))</f>
        <v>3913.13672309924</v>
      </c>
      <c r="Q316" s="14" t="n">
        <f aca="true">$B$16+NORMINV(RAND(),0,SQRT($B$13*($B$7+$B$8^2))*$B$9*(1-$B$10))</f>
        <v>3915.44633201442</v>
      </c>
      <c r="R316" s="14" t="n">
        <f aca="false">$B$4-13*($B$5+$B$6)/30-IF($B$11&lt;=13,$B$12,0)+0</f>
        <v>8876.66666666667</v>
      </c>
      <c r="S316" s="14" t="n">
        <f aca="false">$B$4-27*($B$5+$B$6)/30-IF($B$11&lt;=27,$B$12,0)+L316</f>
        <v>10867.3395842751</v>
      </c>
      <c r="T316" s="14" t="n">
        <f aca="false">$B$4-41*($B$5+$B$6)/30-IF($B$11&lt;=41,$B$12,0)+L316+M316</f>
        <v>1317.39676221135</v>
      </c>
      <c r="U316" s="14" t="n">
        <f aca="false">$B$4-55*($B$5+$B$6)/30-IF($B$11&lt;=55,$B$12,0)+L316+M316+N316</f>
        <v>2686.13571566254</v>
      </c>
      <c r="V316" s="14" t="n">
        <f aca="false">$B$4-69*($B$5+$B$6)/30-IF($B$11&lt;=69,$B$12,0)+L316+M316+N316+O316</f>
        <v>4766.98313160064</v>
      </c>
      <c r="W316" s="14" t="n">
        <f aca="false">$B$4-83*($B$5+$B$6)/30-IF($B$11&lt;=83,$B$12,0)+L316+M316+N316+O316+P316</f>
        <v>6393.45318803322</v>
      </c>
      <c r="X316" s="14" t="n">
        <f aca="false">$B$4-90*($B$5+$B$6)/30-IF($B$11&lt;=90,$B$12,0)+L316+M316+N316+O316+P316+Q316</f>
        <v>9165.56618671431</v>
      </c>
      <c r="AA316" s="14" t="n">
        <f aca="false">MIN(R316:X316)</f>
        <v>1317.39676221135</v>
      </c>
    </row>
    <row r="317" customFormat="false" ht="15" hidden="false" customHeight="false" outlineLevel="0" collapsed="false">
      <c r="K317" s="2" t="n">
        <v>312</v>
      </c>
      <c r="L317" s="14" t="n">
        <f aca="true">$B$16+NORMINV(RAND(),0,SQRT($B$13*($B$7+$B$8^2))*$B$9*(1-$B$10))</f>
        <v>4356.82765444976</v>
      </c>
      <c r="M317" s="14" t="n">
        <f aca="true">$B$16+NORMINV(RAND(),0,SQRT($B$13*($B$7+$B$8^2))*$B$9*(1-$B$10))</f>
        <v>4232.03225153629</v>
      </c>
      <c r="N317" s="14" t="n">
        <f aca="true">$B$16+NORMINV(RAND(),0,SQRT($B$13*($B$7+$B$8^2))*$B$9*(1-$B$10))</f>
        <v>3958.07170871953</v>
      </c>
      <c r="O317" s="14" t="n">
        <f aca="true">$B$16+NORMINV(RAND(),0,SQRT($B$13*($B$7+$B$8^2))*$B$9*(1-$B$10))</f>
        <v>3853.43174790681</v>
      </c>
      <c r="P317" s="14" t="n">
        <f aca="true">$B$16+NORMINV(RAND(),0,SQRT($B$13*($B$7+$B$8^2))*$B$9*(1-$B$10))</f>
        <v>4002.74430712992</v>
      </c>
      <c r="Q317" s="14" t="n">
        <f aca="true">$B$16+NORMINV(RAND(),0,SQRT($B$13*($B$7+$B$8^2))*$B$9*(1-$B$10))</f>
        <v>4334.00730217924</v>
      </c>
      <c r="R317" s="14" t="n">
        <f aca="false">$B$4-13*($B$5+$B$6)/30-IF($B$11&lt;=13,$B$12,0)+0</f>
        <v>8876.66666666667</v>
      </c>
      <c r="S317" s="14" t="n">
        <f aca="false">$B$4-27*($B$5+$B$6)/30-IF($B$11&lt;=27,$B$12,0)+L317</f>
        <v>10946.8276544498</v>
      </c>
      <c r="T317" s="14" t="n">
        <f aca="false">$B$4-41*($B$5+$B$6)/30-IF($B$11&lt;=41,$B$12,0)+L317+M317</f>
        <v>1707.39323931939</v>
      </c>
      <c r="U317" s="14" t="n">
        <f aca="false">$B$4-55*($B$5+$B$6)/30-IF($B$11&lt;=55,$B$12,0)+L317+M317+N317</f>
        <v>3378.79828137225</v>
      </c>
      <c r="V317" s="14" t="n">
        <f aca="false">$B$4-69*($B$5+$B$6)/30-IF($B$11&lt;=69,$B$12,0)+L317+M317+N317+O317</f>
        <v>4945.56336261239</v>
      </c>
      <c r="W317" s="14" t="n">
        <f aca="false">$B$4-83*($B$5+$B$6)/30-IF($B$11&lt;=83,$B$12,0)+L317+M317+N317+O317+P317</f>
        <v>6661.64100307565</v>
      </c>
      <c r="X317" s="14" t="n">
        <f aca="false">$B$4-90*($B$5+$B$6)/30-IF($B$11&lt;=90,$B$12,0)+L317+M317+N317+O317+P317+Q317</f>
        <v>9852.31497192155</v>
      </c>
      <c r="AA317" s="14" t="n">
        <f aca="false">MIN(R317:X317)</f>
        <v>1707.39323931939</v>
      </c>
    </row>
    <row r="318" customFormat="false" ht="15" hidden="false" customHeight="false" outlineLevel="0" collapsed="false">
      <c r="K318" s="2" t="n">
        <v>313</v>
      </c>
      <c r="L318" s="14" t="n">
        <f aca="true">$B$16+NORMINV(RAND(),0,SQRT($B$13*($B$7+$B$8^2))*$B$9*(1-$B$10))</f>
        <v>3907.06533791002</v>
      </c>
      <c r="M318" s="14" t="n">
        <f aca="true">$B$16+NORMINV(RAND(),0,SQRT($B$13*($B$7+$B$8^2))*$B$9*(1-$B$10))</f>
        <v>4383.57934596205</v>
      </c>
      <c r="N318" s="14" t="n">
        <f aca="true">$B$16+NORMINV(RAND(),0,SQRT($B$13*($B$7+$B$8^2))*$B$9*(1-$B$10))</f>
        <v>3768.70861425348</v>
      </c>
      <c r="O318" s="14" t="n">
        <f aca="true">$B$16+NORMINV(RAND(),0,SQRT($B$13*($B$7+$B$8^2))*$B$9*(1-$B$10))</f>
        <v>4375.92753995353</v>
      </c>
      <c r="P318" s="14" t="n">
        <f aca="true">$B$16+NORMINV(RAND(),0,SQRT($B$13*($B$7+$B$8^2))*$B$9*(1-$B$10))</f>
        <v>4628.75612670715</v>
      </c>
      <c r="Q318" s="14" t="n">
        <f aca="true">$B$16+NORMINV(RAND(),0,SQRT($B$13*($B$7+$B$8^2))*$B$9*(1-$B$10))</f>
        <v>3633.6225183693</v>
      </c>
      <c r="R318" s="14" t="n">
        <f aca="false">$B$4-13*($B$5+$B$6)/30-IF($B$11&lt;=13,$B$12,0)+0</f>
        <v>8876.66666666667</v>
      </c>
      <c r="S318" s="14" t="n">
        <f aca="false">$B$4-27*($B$5+$B$6)/30-IF($B$11&lt;=27,$B$12,0)+L318</f>
        <v>10497.06533791</v>
      </c>
      <c r="T318" s="14" t="n">
        <f aca="false">$B$4-41*($B$5+$B$6)/30-IF($B$11&lt;=41,$B$12,0)+L318+M318</f>
        <v>1409.1780172054</v>
      </c>
      <c r="U318" s="14" t="n">
        <f aca="false">$B$4-55*($B$5+$B$6)/30-IF($B$11&lt;=55,$B$12,0)+L318+M318+N318</f>
        <v>2891.21996479222</v>
      </c>
      <c r="V318" s="14" t="n">
        <f aca="false">$B$4-69*($B$5+$B$6)/30-IF($B$11&lt;=69,$B$12,0)+L318+M318+N318+O318</f>
        <v>4980.48083807909</v>
      </c>
      <c r="W318" s="14" t="n">
        <f aca="false">$B$4-83*($B$5+$B$6)/30-IF($B$11&lt;=83,$B$12,0)+L318+M318+N318+O318+P318</f>
        <v>7322.57029811958</v>
      </c>
      <c r="X318" s="14" t="n">
        <f aca="false">$B$4-90*($B$5+$B$6)/30-IF($B$11&lt;=90,$B$12,0)+L318+M318+N318+O318+P318+Q318</f>
        <v>9812.85948315554</v>
      </c>
      <c r="AA318" s="14" t="n">
        <f aca="false">MIN(R318:X318)</f>
        <v>1409.1780172054</v>
      </c>
    </row>
    <row r="319" customFormat="false" ht="15" hidden="false" customHeight="false" outlineLevel="0" collapsed="false">
      <c r="K319" s="2" t="n">
        <v>314</v>
      </c>
      <c r="L319" s="14" t="n">
        <f aca="true">$B$16+NORMINV(RAND(),0,SQRT($B$13*($B$7+$B$8^2))*$B$9*(1-$B$10))</f>
        <v>4127.8716902097</v>
      </c>
      <c r="M319" s="14" t="n">
        <f aca="true">$B$16+NORMINV(RAND(),0,SQRT($B$13*($B$7+$B$8^2))*$B$9*(1-$B$10))</f>
        <v>3760.01353347125</v>
      </c>
      <c r="N319" s="14" t="n">
        <f aca="true">$B$16+NORMINV(RAND(),0,SQRT($B$13*($B$7+$B$8^2))*$B$9*(1-$B$10))</f>
        <v>4401.38043090763</v>
      </c>
      <c r="O319" s="14" t="n">
        <f aca="true">$B$16+NORMINV(RAND(),0,SQRT($B$13*($B$7+$B$8^2))*$B$9*(1-$B$10))</f>
        <v>3728.84564829681</v>
      </c>
      <c r="P319" s="14" t="n">
        <f aca="true">$B$16+NORMINV(RAND(),0,SQRT($B$13*($B$7+$B$8^2))*$B$9*(1-$B$10))</f>
        <v>4013.4139129744</v>
      </c>
      <c r="Q319" s="14" t="n">
        <f aca="true">$B$16+NORMINV(RAND(),0,SQRT($B$13*($B$7+$B$8^2))*$B$9*(1-$B$10))</f>
        <v>4218.9113530184</v>
      </c>
      <c r="R319" s="14" t="n">
        <f aca="false">$B$4-13*($B$5+$B$6)/30-IF($B$11&lt;=13,$B$12,0)+0</f>
        <v>8876.66666666667</v>
      </c>
      <c r="S319" s="14" t="n">
        <f aca="false">$B$4-27*($B$5+$B$6)/30-IF($B$11&lt;=27,$B$12,0)+L319</f>
        <v>10717.8716902097</v>
      </c>
      <c r="T319" s="14" t="n">
        <f aca="false">$B$4-41*($B$5+$B$6)/30-IF($B$11&lt;=41,$B$12,0)+L319+M319</f>
        <v>1006.41855701428</v>
      </c>
      <c r="U319" s="14" t="n">
        <f aca="false">$B$4-55*($B$5+$B$6)/30-IF($B$11&lt;=55,$B$12,0)+L319+M319+N319</f>
        <v>3121.13232125524</v>
      </c>
      <c r="V319" s="14" t="n">
        <f aca="false">$B$4-69*($B$5+$B$6)/30-IF($B$11&lt;=69,$B$12,0)+L319+M319+N319+O319</f>
        <v>4563.31130288538</v>
      </c>
      <c r="W319" s="14" t="n">
        <f aca="false">$B$4-83*($B$5+$B$6)/30-IF($B$11&lt;=83,$B$12,0)+L319+M319+N319+O319+P319</f>
        <v>6290.05854919312</v>
      </c>
      <c r="X319" s="14" t="n">
        <f aca="false">$B$4-90*($B$5+$B$6)/30-IF($B$11&lt;=90,$B$12,0)+L319+M319+N319+O319+P319+Q319</f>
        <v>9365.63656887818</v>
      </c>
      <c r="AA319" s="14" t="n">
        <f aca="false">MIN(R319:X319)</f>
        <v>1006.41855701428</v>
      </c>
    </row>
    <row r="320" customFormat="false" ht="15" hidden="false" customHeight="false" outlineLevel="0" collapsed="false">
      <c r="K320" s="2" t="n">
        <v>315</v>
      </c>
      <c r="L320" s="14" t="n">
        <f aca="true">$B$16+NORMINV(RAND(),0,SQRT($B$13*($B$7+$B$8^2))*$B$9*(1-$B$10))</f>
        <v>3969.19061665167</v>
      </c>
      <c r="M320" s="14" t="n">
        <f aca="true">$B$16+NORMINV(RAND(),0,SQRT($B$13*($B$7+$B$8^2))*$B$9*(1-$B$10))</f>
        <v>4309.73252635437</v>
      </c>
      <c r="N320" s="14" t="n">
        <f aca="true">$B$16+NORMINV(RAND(),0,SQRT($B$13*($B$7+$B$8^2))*$B$9*(1-$B$10))</f>
        <v>3549.70642961278</v>
      </c>
      <c r="O320" s="14" t="n">
        <f aca="true">$B$16+NORMINV(RAND(),0,SQRT($B$13*($B$7+$B$8^2))*$B$9*(1-$B$10))</f>
        <v>4336.11222783947</v>
      </c>
      <c r="P320" s="14" t="n">
        <f aca="true">$B$16+NORMINV(RAND(),0,SQRT($B$13*($B$7+$B$8^2))*$B$9*(1-$B$10))</f>
        <v>2902.57903655397</v>
      </c>
      <c r="Q320" s="14" t="n">
        <f aca="true">$B$16+NORMINV(RAND(),0,SQRT($B$13*($B$7+$B$8^2))*$B$9*(1-$B$10))</f>
        <v>3892.43690588182</v>
      </c>
      <c r="R320" s="14" t="n">
        <f aca="false">$B$4-13*($B$5+$B$6)/30-IF($B$11&lt;=13,$B$12,0)+0</f>
        <v>8876.66666666667</v>
      </c>
      <c r="S320" s="14" t="n">
        <f aca="false">$B$4-27*($B$5+$B$6)/30-IF($B$11&lt;=27,$B$12,0)+L320</f>
        <v>10559.1906166517</v>
      </c>
      <c r="T320" s="14" t="n">
        <f aca="false">$B$4-41*($B$5+$B$6)/30-IF($B$11&lt;=41,$B$12,0)+L320+M320</f>
        <v>1397.45647633937</v>
      </c>
      <c r="U320" s="14" t="n">
        <f aca="false">$B$4-55*($B$5+$B$6)/30-IF($B$11&lt;=55,$B$12,0)+L320+M320+N320</f>
        <v>2660.49623928549</v>
      </c>
      <c r="V320" s="14" t="n">
        <f aca="false">$B$4-69*($B$5+$B$6)/30-IF($B$11&lt;=69,$B$12,0)+L320+M320+N320+O320</f>
        <v>4709.94180045829</v>
      </c>
      <c r="W320" s="14" t="n">
        <f aca="false">$B$4-83*($B$5+$B$6)/30-IF($B$11&lt;=83,$B$12,0)+L320+M320+N320+O320+P320</f>
        <v>5325.8541703456</v>
      </c>
      <c r="X320" s="14" t="n">
        <f aca="false">$B$4-90*($B$5+$B$6)/30-IF($B$11&lt;=90,$B$12,0)+L320+M320+N320+O320+P320+Q320</f>
        <v>8074.95774289408</v>
      </c>
      <c r="AA320" s="14" t="n">
        <f aca="false">MIN(R320:X320)</f>
        <v>1397.45647633937</v>
      </c>
    </row>
    <row r="321" customFormat="false" ht="15" hidden="false" customHeight="false" outlineLevel="0" collapsed="false">
      <c r="K321" s="2" t="n">
        <v>316</v>
      </c>
      <c r="L321" s="14" t="n">
        <f aca="true">$B$16+NORMINV(RAND(),0,SQRT($B$13*($B$7+$B$8^2))*$B$9*(1-$B$10))</f>
        <v>4027.09078398587</v>
      </c>
      <c r="M321" s="14" t="n">
        <f aca="true">$B$16+NORMINV(RAND(),0,SQRT($B$13*($B$7+$B$8^2))*$B$9*(1-$B$10))</f>
        <v>3650.1065773842</v>
      </c>
      <c r="N321" s="14" t="n">
        <f aca="true">$B$16+NORMINV(RAND(),0,SQRT($B$13*($B$7+$B$8^2))*$B$9*(1-$B$10))</f>
        <v>4132.52537313405</v>
      </c>
      <c r="O321" s="14" t="n">
        <f aca="true">$B$16+NORMINV(RAND(),0,SQRT($B$13*($B$7+$B$8^2))*$B$9*(1-$B$10))</f>
        <v>4168.75157308463</v>
      </c>
      <c r="P321" s="14" t="n">
        <f aca="true">$B$16+NORMINV(RAND(),0,SQRT($B$13*($B$7+$B$8^2))*$B$9*(1-$B$10))</f>
        <v>4583.43239364564</v>
      </c>
      <c r="Q321" s="14" t="n">
        <f aca="true">$B$16+NORMINV(RAND(),0,SQRT($B$13*($B$7+$B$8^2))*$B$9*(1-$B$10))</f>
        <v>4336.04087869462</v>
      </c>
      <c r="R321" s="14" t="n">
        <f aca="false">$B$4-13*($B$5+$B$6)/30-IF($B$11&lt;=13,$B$12,0)+0</f>
        <v>8876.66666666667</v>
      </c>
      <c r="S321" s="14" t="n">
        <f aca="false">$B$4-27*($B$5+$B$6)/30-IF($B$11&lt;=27,$B$12,0)+L321</f>
        <v>10617.0907839859</v>
      </c>
      <c r="T321" s="14" t="n">
        <f aca="false">$B$4-41*($B$5+$B$6)/30-IF($B$11&lt;=41,$B$12,0)+L321+M321</f>
        <v>795.730694703409</v>
      </c>
      <c r="U321" s="14" t="n">
        <f aca="false">$B$4-55*($B$5+$B$6)/30-IF($B$11&lt;=55,$B$12,0)+L321+M321+N321</f>
        <v>2641.58940117079</v>
      </c>
      <c r="V321" s="14" t="n">
        <f aca="false">$B$4-69*($B$5+$B$6)/30-IF($B$11&lt;=69,$B$12,0)+L321+M321+N321+O321</f>
        <v>4523.67430758875</v>
      </c>
      <c r="W321" s="14" t="n">
        <f aca="false">$B$4-83*($B$5+$B$6)/30-IF($B$11&lt;=83,$B$12,0)+L321+M321+N321+O321+P321</f>
        <v>6820.44003456773</v>
      </c>
      <c r="X321" s="14" t="n">
        <f aca="false">$B$4-90*($B$5+$B$6)/30-IF($B$11&lt;=90,$B$12,0)+L321+M321+N321+O321+P321+Q321</f>
        <v>10013.147579929</v>
      </c>
      <c r="AA321" s="14" t="n">
        <f aca="false">MIN(R321:X321)</f>
        <v>795.730694703409</v>
      </c>
    </row>
    <row r="322" customFormat="false" ht="15" hidden="false" customHeight="false" outlineLevel="0" collapsed="false">
      <c r="K322" s="2" t="n">
        <v>317</v>
      </c>
      <c r="L322" s="14" t="n">
        <f aca="true">$B$16+NORMINV(RAND(),0,SQRT($B$13*($B$7+$B$8^2))*$B$9*(1-$B$10))</f>
        <v>3707.09709633042</v>
      </c>
      <c r="M322" s="14" t="n">
        <f aca="true">$B$16+NORMINV(RAND(),0,SQRT($B$13*($B$7+$B$8^2))*$B$9*(1-$B$10))</f>
        <v>4246.70177645025</v>
      </c>
      <c r="N322" s="14" t="n">
        <f aca="true">$B$16+NORMINV(RAND(),0,SQRT($B$13*($B$7+$B$8^2))*$B$9*(1-$B$10))</f>
        <v>3723.24191548535</v>
      </c>
      <c r="O322" s="14" t="n">
        <f aca="true">$B$16+NORMINV(RAND(),0,SQRT($B$13*($B$7+$B$8^2))*$B$9*(1-$B$10))</f>
        <v>3561.53796130289</v>
      </c>
      <c r="P322" s="14" t="n">
        <f aca="true">$B$16+NORMINV(RAND(),0,SQRT($B$13*($B$7+$B$8^2))*$B$9*(1-$B$10))</f>
        <v>3540.25561531995</v>
      </c>
      <c r="Q322" s="14" t="n">
        <f aca="true">$B$16+NORMINV(RAND(),0,SQRT($B$13*($B$7+$B$8^2))*$B$9*(1-$B$10))</f>
        <v>4402.82357674567</v>
      </c>
      <c r="R322" s="14" t="n">
        <f aca="false">$B$4-13*($B$5+$B$6)/30-IF($B$11&lt;=13,$B$12,0)+0</f>
        <v>8876.66666666667</v>
      </c>
      <c r="S322" s="14" t="n">
        <f aca="false">$B$4-27*($B$5+$B$6)/30-IF($B$11&lt;=27,$B$12,0)+L322</f>
        <v>10297.0970963304</v>
      </c>
      <c r="T322" s="14" t="n">
        <f aca="false">$B$4-41*($B$5+$B$6)/30-IF($B$11&lt;=41,$B$12,0)+L322+M322</f>
        <v>1072.332206114</v>
      </c>
      <c r="U322" s="14" t="n">
        <f aca="false">$B$4-55*($B$5+$B$6)/30-IF($B$11&lt;=55,$B$12,0)+L322+M322+N322</f>
        <v>2508.90745493268</v>
      </c>
      <c r="V322" s="14" t="n">
        <f aca="false">$B$4-69*($B$5+$B$6)/30-IF($B$11&lt;=69,$B$12,0)+L322+M322+N322+O322</f>
        <v>3783.77874956891</v>
      </c>
      <c r="W322" s="14" t="n">
        <f aca="false">$B$4-83*($B$5+$B$6)/30-IF($B$11&lt;=83,$B$12,0)+L322+M322+N322+O322+P322</f>
        <v>5037.3676982222</v>
      </c>
      <c r="X322" s="14" t="n">
        <f aca="false">$B$4-90*($B$5+$B$6)/30-IF($B$11&lt;=90,$B$12,0)+L322+M322+N322+O322+P322+Q322</f>
        <v>8296.85794163454</v>
      </c>
      <c r="AA322" s="14" t="n">
        <f aca="false">MIN(R322:X322)</f>
        <v>1072.332206114</v>
      </c>
    </row>
    <row r="323" customFormat="false" ht="15" hidden="false" customHeight="false" outlineLevel="0" collapsed="false">
      <c r="K323" s="2" t="n">
        <v>318</v>
      </c>
      <c r="L323" s="14" t="n">
        <f aca="true">$B$16+NORMINV(RAND(),0,SQRT($B$13*($B$7+$B$8^2))*$B$9*(1-$B$10))</f>
        <v>4388.9271827449</v>
      </c>
      <c r="M323" s="14" t="n">
        <f aca="true">$B$16+NORMINV(RAND(),0,SQRT($B$13*($B$7+$B$8^2))*$B$9*(1-$B$10))</f>
        <v>4037.23491167121</v>
      </c>
      <c r="N323" s="14" t="n">
        <f aca="true">$B$16+NORMINV(RAND(),0,SQRT($B$13*($B$7+$B$8^2))*$B$9*(1-$B$10))</f>
        <v>4049.56197398647</v>
      </c>
      <c r="O323" s="14" t="n">
        <f aca="true">$B$16+NORMINV(RAND(),0,SQRT($B$13*($B$7+$B$8^2))*$B$9*(1-$B$10))</f>
        <v>4308.27529475364</v>
      </c>
      <c r="P323" s="14" t="n">
        <f aca="true">$B$16+NORMINV(RAND(),0,SQRT($B$13*($B$7+$B$8^2))*$B$9*(1-$B$10))</f>
        <v>4236.65667698024</v>
      </c>
      <c r="Q323" s="14" t="n">
        <f aca="true">$B$16+NORMINV(RAND(),0,SQRT($B$13*($B$7+$B$8^2))*$B$9*(1-$B$10))</f>
        <v>4065.92097905775</v>
      </c>
      <c r="R323" s="14" t="n">
        <f aca="false">$B$4-13*($B$5+$B$6)/30-IF($B$11&lt;=13,$B$12,0)+0</f>
        <v>8876.66666666667</v>
      </c>
      <c r="S323" s="14" t="n">
        <f aca="false">$B$4-27*($B$5+$B$6)/30-IF($B$11&lt;=27,$B$12,0)+L323</f>
        <v>10978.9271827449</v>
      </c>
      <c r="T323" s="14" t="n">
        <f aca="false">$B$4-41*($B$5+$B$6)/30-IF($B$11&lt;=41,$B$12,0)+L323+M323</f>
        <v>1544.69542774945</v>
      </c>
      <c r="U323" s="14" t="n">
        <f aca="false">$B$4-55*($B$5+$B$6)/30-IF($B$11&lt;=55,$B$12,0)+L323+M323+N323</f>
        <v>3307.59073506925</v>
      </c>
      <c r="V323" s="14" t="n">
        <f aca="false">$B$4-69*($B$5+$B$6)/30-IF($B$11&lt;=69,$B$12,0)+L323+M323+N323+O323</f>
        <v>5329.19936315623</v>
      </c>
      <c r="W323" s="14" t="n">
        <f aca="false">$B$4-83*($B$5+$B$6)/30-IF($B$11&lt;=83,$B$12,0)+L323+M323+N323+O323+P323</f>
        <v>7279.1893734698</v>
      </c>
      <c r="X323" s="14" t="n">
        <f aca="false">$B$4-90*($B$5+$B$6)/30-IF($B$11&lt;=90,$B$12,0)+L323+M323+N323+O323+P323+Q323</f>
        <v>10201.7770191942</v>
      </c>
      <c r="AA323" s="14" t="n">
        <f aca="false">MIN(R323:X323)</f>
        <v>1544.69542774945</v>
      </c>
    </row>
    <row r="324" customFormat="false" ht="15" hidden="false" customHeight="false" outlineLevel="0" collapsed="false">
      <c r="K324" s="2" t="n">
        <v>319</v>
      </c>
      <c r="L324" s="14" t="n">
        <f aca="true">$B$16+NORMINV(RAND(),0,SQRT($B$13*($B$7+$B$8^2))*$B$9*(1-$B$10))</f>
        <v>4009.09475816982</v>
      </c>
      <c r="M324" s="14" t="n">
        <f aca="true">$B$16+NORMINV(RAND(),0,SQRT($B$13*($B$7+$B$8^2))*$B$9*(1-$B$10))</f>
        <v>4011.80033310001</v>
      </c>
      <c r="N324" s="14" t="n">
        <f aca="true">$B$16+NORMINV(RAND(),0,SQRT($B$13*($B$7+$B$8^2))*$B$9*(1-$B$10))</f>
        <v>4375.55288999694</v>
      </c>
      <c r="O324" s="14" t="n">
        <f aca="true">$B$16+NORMINV(RAND(),0,SQRT($B$13*($B$7+$B$8^2))*$B$9*(1-$B$10))</f>
        <v>3821.39318784313</v>
      </c>
      <c r="P324" s="14" t="n">
        <f aca="true">$B$16+NORMINV(RAND(),0,SQRT($B$13*($B$7+$B$8^2))*$B$9*(1-$B$10))</f>
        <v>3985.88895135823</v>
      </c>
      <c r="Q324" s="14" t="n">
        <f aca="true">$B$16+NORMINV(RAND(),0,SQRT($B$13*($B$7+$B$8^2))*$B$9*(1-$B$10))</f>
        <v>4348.441417744</v>
      </c>
      <c r="R324" s="14" t="n">
        <f aca="false">$B$4-13*($B$5+$B$6)/30-IF($B$11&lt;=13,$B$12,0)+0</f>
        <v>8876.66666666667</v>
      </c>
      <c r="S324" s="14" t="n">
        <f aca="false">$B$4-27*($B$5+$B$6)/30-IF($B$11&lt;=27,$B$12,0)+L324</f>
        <v>10599.0947581698</v>
      </c>
      <c r="T324" s="14" t="n">
        <f aca="false">$B$4-41*($B$5+$B$6)/30-IF($B$11&lt;=41,$B$12,0)+L324+M324</f>
        <v>1139.42842460316</v>
      </c>
      <c r="U324" s="14" t="n">
        <f aca="false">$B$4-55*($B$5+$B$6)/30-IF($B$11&lt;=55,$B$12,0)+L324+M324+N324</f>
        <v>3228.31464793344</v>
      </c>
      <c r="V324" s="14" t="n">
        <f aca="false">$B$4-69*($B$5+$B$6)/30-IF($B$11&lt;=69,$B$12,0)+L324+M324+N324+O324</f>
        <v>4763.0411691099</v>
      </c>
      <c r="W324" s="14" t="n">
        <f aca="false">$B$4-83*($B$5+$B$6)/30-IF($B$11&lt;=83,$B$12,0)+L324+M324+N324+O324+P324</f>
        <v>6462.26345380146</v>
      </c>
      <c r="X324" s="14" t="n">
        <f aca="false">$B$4-90*($B$5+$B$6)/30-IF($B$11&lt;=90,$B$12,0)+L324+M324+N324+O324+P324+Q324</f>
        <v>9667.37153821213</v>
      </c>
      <c r="AA324" s="14" t="n">
        <f aca="false">MIN(R324:X324)</f>
        <v>1139.42842460316</v>
      </c>
    </row>
    <row r="325" customFormat="false" ht="15" hidden="false" customHeight="false" outlineLevel="0" collapsed="false">
      <c r="K325" s="2" t="n">
        <v>320</v>
      </c>
      <c r="L325" s="14" t="n">
        <f aca="true">$B$16+NORMINV(RAND(),0,SQRT($B$13*($B$7+$B$8^2))*$B$9*(1-$B$10))</f>
        <v>3451.60627524116</v>
      </c>
      <c r="M325" s="14" t="n">
        <f aca="true">$B$16+NORMINV(RAND(),0,SQRT($B$13*($B$7+$B$8^2))*$B$9*(1-$B$10))</f>
        <v>3529.30379081538</v>
      </c>
      <c r="N325" s="14" t="n">
        <f aca="true">$B$16+NORMINV(RAND(),0,SQRT($B$13*($B$7+$B$8^2))*$B$9*(1-$B$10))</f>
        <v>4037.94235361583</v>
      </c>
      <c r="O325" s="14" t="n">
        <f aca="true">$B$16+NORMINV(RAND(),0,SQRT($B$13*($B$7+$B$8^2))*$B$9*(1-$B$10))</f>
        <v>4046.02690318851</v>
      </c>
      <c r="P325" s="14" t="n">
        <f aca="true">$B$16+NORMINV(RAND(),0,SQRT($B$13*($B$7+$B$8^2))*$B$9*(1-$B$10))</f>
        <v>4251.49478999871</v>
      </c>
      <c r="Q325" s="14" t="n">
        <f aca="true">$B$16+NORMINV(RAND(),0,SQRT($B$13*($B$7+$B$8^2))*$B$9*(1-$B$10))</f>
        <v>4636.71549359131</v>
      </c>
      <c r="R325" s="14" t="n">
        <f aca="false">$B$4-13*($B$5+$B$6)/30-IF($B$11&lt;=13,$B$12,0)+0</f>
        <v>8876.66666666667</v>
      </c>
      <c r="S325" s="14" t="n">
        <f aca="false">$B$4-27*($B$5+$B$6)/30-IF($B$11&lt;=27,$B$12,0)+L325</f>
        <v>10041.6062752412</v>
      </c>
      <c r="T325" s="14" t="n">
        <f aca="false">$B$4-41*($B$5+$B$6)/30-IF($B$11&lt;=41,$B$12,0)+L325+M325</f>
        <v>99.4433993898656</v>
      </c>
      <c r="U325" s="14" t="n">
        <f aca="false">$B$4-55*($B$5+$B$6)/30-IF($B$11&lt;=55,$B$12,0)+L325+M325+N325</f>
        <v>1850.71908633903</v>
      </c>
      <c r="V325" s="14" t="n">
        <f aca="false">$B$4-69*($B$5+$B$6)/30-IF($B$11&lt;=69,$B$12,0)+L325+M325+N325+O325</f>
        <v>3610.07932286087</v>
      </c>
      <c r="W325" s="14" t="n">
        <f aca="false">$B$4-83*($B$5+$B$6)/30-IF($B$11&lt;=83,$B$12,0)+L325+M325+N325+O325+P325</f>
        <v>5574.90744619292</v>
      </c>
      <c r="X325" s="14" t="n">
        <f aca="false">$B$4-90*($B$5+$B$6)/30-IF($B$11&lt;=90,$B$12,0)+L325+M325+N325+O325+P325+Q325</f>
        <v>9068.2896064509</v>
      </c>
      <c r="AA325" s="14" t="n">
        <f aca="false">MIN(R325:X325)</f>
        <v>99.4433993898656</v>
      </c>
    </row>
    <row r="326" customFormat="false" ht="15" hidden="false" customHeight="false" outlineLevel="0" collapsed="false">
      <c r="K326" s="2" t="n">
        <v>321</v>
      </c>
      <c r="L326" s="14" t="n">
        <f aca="true">$B$16+NORMINV(RAND(),0,SQRT($B$13*($B$7+$B$8^2))*$B$9*(1-$B$10))</f>
        <v>4438.73116330955</v>
      </c>
      <c r="M326" s="14" t="n">
        <f aca="true">$B$16+NORMINV(RAND(),0,SQRT($B$13*($B$7+$B$8^2))*$B$9*(1-$B$10))</f>
        <v>4115.9774437304</v>
      </c>
      <c r="N326" s="14" t="n">
        <f aca="true">$B$16+NORMINV(RAND(),0,SQRT($B$13*($B$7+$B$8^2))*$B$9*(1-$B$10))</f>
        <v>4349.50451404502</v>
      </c>
      <c r="O326" s="14" t="n">
        <f aca="true">$B$16+NORMINV(RAND(),0,SQRT($B$13*($B$7+$B$8^2))*$B$9*(1-$B$10))</f>
        <v>4420.40070120698</v>
      </c>
      <c r="P326" s="14" t="n">
        <f aca="true">$B$16+NORMINV(RAND(),0,SQRT($B$13*($B$7+$B$8^2))*$B$9*(1-$B$10))</f>
        <v>4703.07336135427</v>
      </c>
      <c r="Q326" s="14" t="n">
        <f aca="true">$B$16+NORMINV(RAND(),0,SQRT($B$13*($B$7+$B$8^2))*$B$9*(1-$B$10))</f>
        <v>4578.5304825597</v>
      </c>
      <c r="R326" s="14" t="n">
        <f aca="false">$B$4-13*($B$5+$B$6)/30-IF($B$11&lt;=13,$B$12,0)+0</f>
        <v>8876.66666666667</v>
      </c>
      <c r="S326" s="14" t="n">
        <f aca="false">$B$4-27*($B$5+$B$6)/30-IF($B$11&lt;=27,$B$12,0)+L326</f>
        <v>11028.7311633096</v>
      </c>
      <c r="T326" s="14" t="n">
        <f aca="false">$B$4-41*($B$5+$B$6)/30-IF($B$11&lt;=41,$B$12,0)+L326+M326</f>
        <v>1673.24194037328</v>
      </c>
      <c r="U326" s="14" t="n">
        <f aca="false">$B$4-55*($B$5+$B$6)/30-IF($B$11&lt;=55,$B$12,0)+L326+M326+N326</f>
        <v>3736.07978775164</v>
      </c>
      <c r="V326" s="14" t="n">
        <f aca="false">$B$4-69*($B$5+$B$6)/30-IF($B$11&lt;=69,$B$12,0)+L326+M326+N326+O326</f>
        <v>5869.81382229195</v>
      </c>
      <c r="W326" s="14" t="n">
        <f aca="false">$B$4-83*($B$5+$B$6)/30-IF($B$11&lt;=83,$B$12,0)+L326+M326+N326+O326+P326</f>
        <v>8286.22051697955</v>
      </c>
      <c r="X326" s="14" t="n">
        <f aca="false">$B$4-90*($B$5+$B$6)/30-IF($B$11&lt;=90,$B$12,0)+L326+M326+N326+O326+P326+Q326</f>
        <v>11721.4176662059</v>
      </c>
      <c r="AA326" s="14" t="n">
        <f aca="false">MIN(R326:X326)</f>
        <v>1673.24194037328</v>
      </c>
    </row>
    <row r="327" customFormat="false" ht="15" hidden="false" customHeight="false" outlineLevel="0" collapsed="false">
      <c r="K327" s="2" t="n">
        <v>322</v>
      </c>
      <c r="L327" s="14" t="n">
        <f aca="true">$B$16+NORMINV(RAND(),0,SQRT($B$13*($B$7+$B$8^2))*$B$9*(1-$B$10))</f>
        <v>4209.71801650713</v>
      </c>
      <c r="M327" s="14" t="n">
        <f aca="true">$B$16+NORMINV(RAND(),0,SQRT($B$13*($B$7+$B$8^2))*$B$9*(1-$B$10))</f>
        <v>4420.82201054806</v>
      </c>
      <c r="N327" s="14" t="n">
        <f aca="true">$B$16+NORMINV(RAND(),0,SQRT($B$13*($B$7+$B$8^2))*$B$9*(1-$B$10))</f>
        <v>3944.44580811819</v>
      </c>
      <c r="O327" s="14" t="n">
        <f aca="true">$B$16+NORMINV(RAND(),0,SQRT($B$13*($B$7+$B$8^2))*$B$9*(1-$B$10))</f>
        <v>4596.30524270993</v>
      </c>
      <c r="P327" s="14" t="n">
        <f aca="true">$B$16+NORMINV(RAND(),0,SQRT($B$13*($B$7+$B$8^2))*$B$9*(1-$B$10))</f>
        <v>4102.88210190105</v>
      </c>
      <c r="Q327" s="14" t="n">
        <f aca="true">$B$16+NORMINV(RAND(),0,SQRT($B$13*($B$7+$B$8^2))*$B$9*(1-$B$10))</f>
        <v>4295.73619931066</v>
      </c>
      <c r="R327" s="14" t="n">
        <f aca="false">$B$4-13*($B$5+$B$6)/30-IF($B$11&lt;=13,$B$12,0)+0</f>
        <v>8876.66666666667</v>
      </c>
      <c r="S327" s="14" t="n">
        <f aca="false">$B$4-27*($B$5+$B$6)/30-IF($B$11&lt;=27,$B$12,0)+L327</f>
        <v>10799.7180165071</v>
      </c>
      <c r="T327" s="14" t="n">
        <f aca="false">$B$4-41*($B$5+$B$6)/30-IF($B$11&lt;=41,$B$12,0)+L327+M327</f>
        <v>1749.07336038853</v>
      </c>
      <c r="U327" s="14" t="n">
        <f aca="false">$B$4-55*($B$5+$B$6)/30-IF($B$11&lt;=55,$B$12,0)+L327+M327+N327</f>
        <v>3406.85250184005</v>
      </c>
      <c r="V327" s="14" t="n">
        <f aca="false">$B$4-69*($B$5+$B$6)/30-IF($B$11&lt;=69,$B$12,0)+L327+M327+N327+O327</f>
        <v>5716.49107788332</v>
      </c>
      <c r="W327" s="14" t="n">
        <f aca="false">$B$4-83*($B$5+$B$6)/30-IF($B$11&lt;=83,$B$12,0)+L327+M327+N327+O327+P327</f>
        <v>7532.7065131177</v>
      </c>
      <c r="X327" s="14" t="n">
        <f aca="false">$B$4-90*($B$5+$B$6)/30-IF($B$11&lt;=90,$B$12,0)+L327+M327+N327+O327+P327+Q327</f>
        <v>10685.109379095</v>
      </c>
      <c r="AA327" s="14" t="n">
        <f aca="false">MIN(R327:X327)</f>
        <v>1749.07336038853</v>
      </c>
    </row>
    <row r="328" customFormat="false" ht="15" hidden="false" customHeight="false" outlineLevel="0" collapsed="false">
      <c r="K328" s="2" t="n">
        <v>323</v>
      </c>
      <c r="L328" s="14" t="n">
        <f aca="true">$B$16+NORMINV(RAND(),0,SQRT($B$13*($B$7+$B$8^2))*$B$9*(1-$B$10))</f>
        <v>4319.44529806156</v>
      </c>
      <c r="M328" s="14" t="n">
        <f aca="true">$B$16+NORMINV(RAND(),0,SQRT($B$13*($B$7+$B$8^2))*$B$9*(1-$B$10))</f>
        <v>4033.62941087926</v>
      </c>
      <c r="N328" s="14" t="n">
        <f aca="true">$B$16+NORMINV(RAND(),0,SQRT($B$13*($B$7+$B$8^2))*$B$9*(1-$B$10))</f>
        <v>3969.07301407012</v>
      </c>
      <c r="O328" s="14" t="n">
        <f aca="true">$B$16+NORMINV(RAND(),0,SQRT($B$13*($B$7+$B$8^2))*$B$9*(1-$B$10))</f>
        <v>4210.6686241718</v>
      </c>
      <c r="P328" s="14" t="n">
        <f aca="true">$B$16+NORMINV(RAND(),0,SQRT($B$13*($B$7+$B$8^2))*$B$9*(1-$B$10))</f>
        <v>4459.30129865845</v>
      </c>
      <c r="Q328" s="14" t="n">
        <f aca="true">$B$16+NORMINV(RAND(),0,SQRT($B$13*($B$7+$B$8^2))*$B$9*(1-$B$10))</f>
        <v>3696.25198637612</v>
      </c>
      <c r="R328" s="14" t="n">
        <f aca="false">$B$4-13*($B$5+$B$6)/30-IF($B$11&lt;=13,$B$12,0)+0</f>
        <v>8876.66666666667</v>
      </c>
      <c r="S328" s="14" t="n">
        <f aca="false">$B$4-27*($B$5+$B$6)/30-IF($B$11&lt;=27,$B$12,0)+L328</f>
        <v>10909.4452980616</v>
      </c>
      <c r="T328" s="14" t="n">
        <f aca="false">$B$4-41*($B$5+$B$6)/30-IF($B$11&lt;=41,$B$12,0)+L328+M328</f>
        <v>1471.60804227416</v>
      </c>
      <c r="U328" s="14" t="n">
        <f aca="false">$B$4-55*($B$5+$B$6)/30-IF($B$11&lt;=55,$B$12,0)+L328+M328+N328</f>
        <v>3154.01438967762</v>
      </c>
      <c r="V328" s="14" t="n">
        <f aca="false">$B$4-69*($B$5+$B$6)/30-IF($B$11&lt;=69,$B$12,0)+L328+M328+N328+O328</f>
        <v>5078.01634718275</v>
      </c>
      <c r="W328" s="14" t="n">
        <f aca="false">$B$4-83*($B$5+$B$6)/30-IF($B$11&lt;=83,$B$12,0)+L328+M328+N328+O328+P328</f>
        <v>7250.65097917453</v>
      </c>
      <c r="X328" s="14" t="n">
        <f aca="false">$B$4-90*($B$5+$B$6)/30-IF($B$11&lt;=90,$B$12,0)+L328+M328+N328+O328+P328+Q328</f>
        <v>9803.56963221732</v>
      </c>
      <c r="AA328" s="14" t="n">
        <f aca="false">MIN(R328:X328)</f>
        <v>1471.60804227416</v>
      </c>
    </row>
    <row r="329" customFormat="false" ht="15" hidden="false" customHeight="false" outlineLevel="0" collapsed="false">
      <c r="K329" s="2" t="n">
        <v>324</v>
      </c>
      <c r="L329" s="14" t="n">
        <f aca="true">$B$16+NORMINV(RAND(),0,SQRT($B$13*($B$7+$B$8^2))*$B$9*(1-$B$10))</f>
        <v>4255.12993683299</v>
      </c>
      <c r="M329" s="14" t="n">
        <f aca="true">$B$16+NORMINV(RAND(),0,SQRT($B$13*($B$7+$B$8^2))*$B$9*(1-$B$10))</f>
        <v>4057.96223736226</v>
      </c>
      <c r="N329" s="14" t="n">
        <f aca="true">$B$16+NORMINV(RAND(),0,SQRT($B$13*($B$7+$B$8^2))*$B$9*(1-$B$10))</f>
        <v>4091.11128905964</v>
      </c>
      <c r="O329" s="14" t="n">
        <f aca="true">$B$16+NORMINV(RAND(),0,SQRT($B$13*($B$7+$B$8^2))*$B$9*(1-$B$10))</f>
        <v>4610.00603171513</v>
      </c>
      <c r="P329" s="14" t="n">
        <f aca="true">$B$16+NORMINV(RAND(),0,SQRT($B$13*($B$7+$B$8^2))*$B$9*(1-$B$10))</f>
        <v>4297.51109436471</v>
      </c>
      <c r="Q329" s="14" t="n">
        <f aca="true">$B$16+NORMINV(RAND(),0,SQRT($B$13*($B$7+$B$8^2))*$B$9*(1-$B$10))</f>
        <v>4194.17974925792</v>
      </c>
      <c r="R329" s="14" t="n">
        <f aca="false">$B$4-13*($B$5+$B$6)/30-IF($B$11&lt;=13,$B$12,0)+0</f>
        <v>8876.66666666667</v>
      </c>
      <c r="S329" s="14" t="n">
        <f aca="false">$B$4-27*($B$5+$B$6)/30-IF($B$11&lt;=27,$B$12,0)+L329</f>
        <v>10845.129936833</v>
      </c>
      <c r="T329" s="14" t="n">
        <f aca="false">$B$4-41*($B$5+$B$6)/30-IF($B$11&lt;=41,$B$12,0)+L329+M329</f>
        <v>1431.62550752858</v>
      </c>
      <c r="U329" s="14" t="n">
        <f aca="false">$B$4-55*($B$5+$B$6)/30-IF($B$11&lt;=55,$B$12,0)+L329+M329+N329</f>
        <v>3236.07012992155</v>
      </c>
      <c r="V329" s="14" t="n">
        <f aca="false">$B$4-69*($B$5+$B$6)/30-IF($B$11&lt;=69,$B$12,0)+L329+M329+N329+O329</f>
        <v>5559.40949497002</v>
      </c>
      <c r="W329" s="14" t="n">
        <f aca="false">$B$4-83*($B$5+$B$6)/30-IF($B$11&lt;=83,$B$12,0)+L329+M329+N329+O329+P329</f>
        <v>7570.25392266806</v>
      </c>
      <c r="X329" s="14" t="n">
        <f aca="false">$B$4-90*($B$5+$B$6)/30-IF($B$11&lt;=90,$B$12,0)+L329+M329+N329+O329+P329+Q329</f>
        <v>10621.1003385927</v>
      </c>
      <c r="AA329" s="14" t="n">
        <f aca="false">MIN(R329:X329)</f>
        <v>1431.62550752858</v>
      </c>
    </row>
    <row r="330" customFormat="false" ht="15" hidden="false" customHeight="false" outlineLevel="0" collapsed="false">
      <c r="K330" s="2" t="n">
        <v>325</v>
      </c>
      <c r="L330" s="14" t="n">
        <f aca="true">$B$16+NORMINV(RAND(),0,SQRT($B$13*($B$7+$B$8^2))*$B$9*(1-$B$10))</f>
        <v>4023.54012663797</v>
      </c>
      <c r="M330" s="14" t="n">
        <f aca="true">$B$16+NORMINV(RAND(),0,SQRT($B$13*($B$7+$B$8^2))*$B$9*(1-$B$10))</f>
        <v>3859.70034919774</v>
      </c>
      <c r="N330" s="14" t="n">
        <f aca="true">$B$16+NORMINV(RAND(),0,SQRT($B$13*($B$7+$B$8^2))*$B$9*(1-$B$10))</f>
        <v>4284.56670972812</v>
      </c>
      <c r="O330" s="14" t="n">
        <f aca="true">$B$16+NORMINV(RAND(),0,SQRT($B$13*($B$7+$B$8^2))*$B$9*(1-$B$10))</f>
        <v>3773.34654784188</v>
      </c>
      <c r="P330" s="14" t="n">
        <f aca="true">$B$16+NORMINV(RAND(),0,SQRT($B$13*($B$7+$B$8^2))*$B$9*(1-$B$10))</f>
        <v>4252.01700096866</v>
      </c>
      <c r="Q330" s="14" t="n">
        <f aca="true">$B$16+NORMINV(RAND(),0,SQRT($B$13*($B$7+$B$8^2))*$B$9*(1-$B$10))</f>
        <v>4343.63776365384</v>
      </c>
      <c r="R330" s="14" t="n">
        <f aca="false">$B$4-13*($B$5+$B$6)/30-IF($B$11&lt;=13,$B$12,0)+0</f>
        <v>8876.66666666667</v>
      </c>
      <c r="S330" s="14" t="n">
        <f aca="false">$B$4-27*($B$5+$B$6)/30-IF($B$11&lt;=27,$B$12,0)+L330</f>
        <v>10613.540126638</v>
      </c>
      <c r="T330" s="14" t="n">
        <f aca="false">$B$4-41*($B$5+$B$6)/30-IF($B$11&lt;=41,$B$12,0)+L330+M330</f>
        <v>1001.77380916903</v>
      </c>
      <c r="U330" s="14" t="n">
        <f aca="false">$B$4-55*($B$5+$B$6)/30-IF($B$11&lt;=55,$B$12,0)+L330+M330+N330</f>
        <v>2999.67385223049</v>
      </c>
      <c r="V330" s="14" t="n">
        <f aca="false">$B$4-69*($B$5+$B$6)/30-IF($B$11&lt;=69,$B$12,0)+L330+M330+N330+O330</f>
        <v>4486.3537334057</v>
      </c>
      <c r="W330" s="14" t="n">
        <f aca="false">$B$4-83*($B$5+$B$6)/30-IF($B$11&lt;=83,$B$12,0)+L330+M330+N330+O330+P330</f>
        <v>6451.70406770769</v>
      </c>
      <c r="X330" s="14" t="n">
        <f aca="false">$B$4-90*($B$5+$B$6)/30-IF($B$11&lt;=90,$B$12,0)+L330+M330+N330+O330+P330+Q330</f>
        <v>9652.00849802819</v>
      </c>
      <c r="AA330" s="14" t="n">
        <f aca="false">MIN(R330:X330)</f>
        <v>1001.77380916903</v>
      </c>
    </row>
    <row r="331" customFormat="false" ht="15" hidden="false" customHeight="false" outlineLevel="0" collapsed="false">
      <c r="K331" s="2" t="n">
        <v>326</v>
      </c>
      <c r="L331" s="14" t="n">
        <f aca="true">$B$16+NORMINV(RAND(),0,SQRT($B$13*($B$7+$B$8^2))*$B$9*(1-$B$10))</f>
        <v>4125.53250377969</v>
      </c>
      <c r="M331" s="14" t="n">
        <f aca="true">$B$16+NORMINV(RAND(),0,SQRT($B$13*($B$7+$B$8^2))*$B$9*(1-$B$10))</f>
        <v>3956.3224274155</v>
      </c>
      <c r="N331" s="14" t="n">
        <f aca="true">$B$16+NORMINV(RAND(),0,SQRT($B$13*($B$7+$B$8^2))*$B$9*(1-$B$10))</f>
        <v>4009.40718749581</v>
      </c>
      <c r="O331" s="14" t="n">
        <f aca="true">$B$16+NORMINV(RAND(),0,SQRT($B$13*($B$7+$B$8^2))*$B$9*(1-$B$10))</f>
        <v>4126.00381098669</v>
      </c>
      <c r="P331" s="14" t="n">
        <f aca="true">$B$16+NORMINV(RAND(),0,SQRT($B$13*($B$7+$B$8^2))*$B$9*(1-$B$10))</f>
        <v>4194.33354523687</v>
      </c>
      <c r="Q331" s="14" t="n">
        <f aca="true">$B$16+NORMINV(RAND(),0,SQRT($B$13*($B$7+$B$8^2))*$B$9*(1-$B$10))</f>
        <v>3800.18086050646</v>
      </c>
      <c r="R331" s="14" t="n">
        <f aca="false">$B$4-13*($B$5+$B$6)/30-IF($B$11&lt;=13,$B$12,0)+0</f>
        <v>8876.66666666667</v>
      </c>
      <c r="S331" s="14" t="n">
        <f aca="false">$B$4-27*($B$5+$B$6)/30-IF($B$11&lt;=27,$B$12,0)+L331</f>
        <v>10715.5325037797</v>
      </c>
      <c r="T331" s="14" t="n">
        <f aca="false">$B$4-41*($B$5+$B$6)/30-IF($B$11&lt;=41,$B$12,0)+L331+M331</f>
        <v>1200.38826452852</v>
      </c>
      <c r="U331" s="14" t="n">
        <f aca="false">$B$4-55*($B$5+$B$6)/30-IF($B$11&lt;=55,$B$12,0)+L331+M331+N331</f>
        <v>2923.12878535766</v>
      </c>
      <c r="V331" s="14" t="n">
        <f aca="false">$B$4-69*($B$5+$B$6)/30-IF($B$11&lt;=69,$B$12,0)+L331+M331+N331+O331</f>
        <v>4762.46592967768</v>
      </c>
      <c r="W331" s="14" t="n">
        <f aca="false">$B$4-83*($B$5+$B$6)/30-IF($B$11&lt;=83,$B$12,0)+L331+M331+N331+O331+P331</f>
        <v>6670.13280824789</v>
      </c>
      <c r="X331" s="14" t="n">
        <f aca="false">$B$4-90*($B$5+$B$6)/30-IF($B$11&lt;=90,$B$12,0)+L331+M331+N331+O331+P331+Q331</f>
        <v>9326.98033542101</v>
      </c>
      <c r="AA331" s="14" t="n">
        <f aca="false">MIN(R331:X331)</f>
        <v>1200.38826452852</v>
      </c>
    </row>
    <row r="332" customFormat="false" ht="15" hidden="false" customHeight="false" outlineLevel="0" collapsed="false">
      <c r="K332" s="2" t="n">
        <v>327</v>
      </c>
      <c r="L332" s="14" t="n">
        <f aca="true">$B$16+NORMINV(RAND(),0,SQRT($B$13*($B$7+$B$8^2))*$B$9*(1-$B$10))</f>
        <v>4373.29196366085</v>
      </c>
      <c r="M332" s="14" t="n">
        <f aca="true">$B$16+NORMINV(RAND(),0,SQRT($B$13*($B$7+$B$8^2))*$B$9*(1-$B$10))</f>
        <v>3896.71836344668</v>
      </c>
      <c r="N332" s="14" t="n">
        <f aca="true">$B$16+NORMINV(RAND(),0,SQRT($B$13*($B$7+$B$8^2))*$B$9*(1-$B$10))</f>
        <v>3449.84693103125</v>
      </c>
      <c r="O332" s="14" t="n">
        <f aca="true">$B$16+NORMINV(RAND(),0,SQRT($B$13*($B$7+$B$8^2))*$B$9*(1-$B$10))</f>
        <v>3940.39542281557</v>
      </c>
      <c r="P332" s="14" t="n">
        <f aca="true">$B$16+NORMINV(RAND(),0,SQRT($B$13*($B$7+$B$8^2))*$B$9*(1-$B$10))</f>
        <v>3960.36150808456</v>
      </c>
      <c r="Q332" s="14" t="n">
        <f aca="true">$B$16+NORMINV(RAND(),0,SQRT($B$13*($B$7+$B$8^2))*$B$9*(1-$B$10))</f>
        <v>3846.82738515507</v>
      </c>
      <c r="R332" s="14" t="n">
        <f aca="false">$B$4-13*($B$5+$B$6)/30-IF($B$11&lt;=13,$B$12,0)+0</f>
        <v>8876.66666666667</v>
      </c>
      <c r="S332" s="14" t="n">
        <f aca="false">$B$4-27*($B$5+$B$6)/30-IF($B$11&lt;=27,$B$12,0)+L332</f>
        <v>10963.2919636609</v>
      </c>
      <c r="T332" s="14" t="n">
        <f aca="false">$B$4-41*($B$5+$B$6)/30-IF($B$11&lt;=41,$B$12,0)+L332+M332</f>
        <v>1388.54366044086</v>
      </c>
      <c r="U332" s="14" t="n">
        <f aca="false">$B$4-55*($B$5+$B$6)/30-IF($B$11&lt;=55,$B$12,0)+L332+M332+N332</f>
        <v>2551.72392480544</v>
      </c>
      <c r="V332" s="14" t="n">
        <f aca="false">$B$4-69*($B$5+$B$6)/30-IF($B$11&lt;=69,$B$12,0)+L332+M332+N332+O332</f>
        <v>4205.45268095434</v>
      </c>
      <c r="W332" s="14" t="n">
        <f aca="false">$B$4-83*($B$5+$B$6)/30-IF($B$11&lt;=83,$B$12,0)+L332+M332+N332+O332+P332</f>
        <v>5879.14752237223</v>
      </c>
      <c r="X332" s="14" t="n">
        <f aca="false">$B$4-90*($B$5+$B$6)/30-IF($B$11&lt;=90,$B$12,0)+L332+M332+N332+O332+P332+Q332</f>
        <v>8582.64157419396</v>
      </c>
      <c r="AA332" s="14" t="n">
        <f aca="false">MIN(R332:X332)</f>
        <v>1388.54366044086</v>
      </c>
    </row>
    <row r="333" customFormat="false" ht="15" hidden="false" customHeight="false" outlineLevel="0" collapsed="false">
      <c r="K333" s="2" t="n">
        <v>328</v>
      </c>
      <c r="L333" s="14" t="n">
        <f aca="true">$B$16+NORMINV(RAND(),0,SQRT($B$13*($B$7+$B$8^2))*$B$9*(1-$B$10))</f>
        <v>3752.33861515058</v>
      </c>
      <c r="M333" s="14" t="n">
        <f aca="true">$B$16+NORMINV(RAND(),0,SQRT($B$13*($B$7+$B$8^2))*$B$9*(1-$B$10))</f>
        <v>3467.19656299787</v>
      </c>
      <c r="N333" s="14" t="n">
        <f aca="true">$B$16+NORMINV(RAND(),0,SQRT($B$13*($B$7+$B$8^2))*$B$9*(1-$B$10))</f>
        <v>4015.81426543805</v>
      </c>
      <c r="O333" s="14" t="n">
        <f aca="true">$B$16+NORMINV(RAND(),0,SQRT($B$13*($B$7+$B$8^2))*$B$9*(1-$B$10))</f>
        <v>4984.61204889818</v>
      </c>
      <c r="P333" s="14" t="n">
        <f aca="true">$B$16+NORMINV(RAND(),0,SQRT($B$13*($B$7+$B$8^2))*$B$9*(1-$B$10))</f>
        <v>3711.98903186843</v>
      </c>
      <c r="Q333" s="14" t="n">
        <f aca="true">$B$16+NORMINV(RAND(),0,SQRT($B$13*($B$7+$B$8^2))*$B$9*(1-$B$10))</f>
        <v>3757.15289879358</v>
      </c>
      <c r="R333" s="14" t="n">
        <f aca="false">$B$4-13*($B$5+$B$6)/30-IF($B$11&lt;=13,$B$12,0)+0</f>
        <v>8876.66666666667</v>
      </c>
      <c r="S333" s="14" t="n">
        <f aca="false">$B$4-27*($B$5+$B$6)/30-IF($B$11&lt;=27,$B$12,0)+L333</f>
        <v>10342.3386151506</v>
      </c>
      <c r="T333" s="14" t="n">
        <f aca="false">$B$4-41*($B$5+$B$6)/30-IF($B$11&lt;=41,$B$12,0)+L333+M333</f>
        <v>338.068511481773</v>
      </c>
      <c r="U333" s="14" t="n">
        <f aca="false">$B$4-55*($B$5+$B$6)/30-IF($B$11&lt;=55,$B$12,0)+L333+M333+N333</f>
        <v>2067.21611025316</v>
      </c>
      <c r="V333" s="14" t="n">
        <f aca="false">$B$4-69*($B$5+$B$6)/30-IF($B$11&lt;=69,$B$12,0)+L333+M333+N333+O333</f>
        <v>4765.16149248466</v>
      </c>
      <c r="W333" s="14" t="n">
        <f aca="false">$B$4-83*($B$5+$B$6)/30-IF($B$11&lt;=83,$B$12,0)+L333+M333+N333+O333+P333</f>
        <v>6190.48385768642</v>
      </c>
      <c r="X333" s="14" t="n">
        <f aca="false">$B$4-90*($B$5+$B$6)/30-IF($B$11&lt;=90,$B$12,0)+L333+M333+N333+O333+P333+Q333</f>
        <v>8804.30342314667</v>
      </c>
      <c r="AA333" s="14" t="n">
        <f aca="false">MIN(R333:X333)</f>
        <v>338.068511481773</v>
      </c>
    </row>
    <row r="334" customFormat="false" ht="15" hidden="false" customHeight="false" outlineLevel="0" collapsed="false">
      <c r="K334" s="2" t="n">
        <v>329</v>
      </c>
      <c r="L334" s="14" t="n">
        <f aca="true">$B$16+NORMINV(RAND(),0,SQRT($B$13*($B$7+$B$8^2))*$B$9*(1-$B$10))</f>
        <v>3317.77535346529</v>
      </c>
      <c r="M334" s="14" t="n">
        <f aca="true">$B$16+NORMINV(RAND(),0,SQRT($B$13*($B$7+$B$8^2))*$B$9*(1-$B$10))</f>
        <v>3562.91787719408</v>
      </c>
      <c r="N334" s="14" t="n">
        <f aca="true">$B$16+NORMINV(RAND(),0,SQRT($B$13*($B$7+$B$8^2))*$B$9*(1-$B$10))</f>
        <v>4076.89434519155</v>
      </c>
      <c r="O334" s="14" t="n">
        <f aca="true">$B$16+NORMINV(RAND(),0,SQRT($B$13*($B$7+$B$8^2))*$B$9*(1-$B$10))</f>
        <v>3803.64358431994</v>
      </c>
      <c r="P334" s="14" t="n">
        <f aca="true">$B$16+NORMINV(RAND(),0,SQRT($B$13*($B$7+$B$8^2))*$B$9*(1-$B$10))</f>
        <v>4437.3893923565</v>
      </c>
      <c r="Q334" s="14" t="n">
        <f aca="true">$B$16+NORMINV(RAND(),0,SQRT($B$13*($B$7+$B$8^2))*$B$9*(1-$B$10))</f>
        <v>4516.68599890407</v>
      </c>
      <c r="R334" s="14" t="n">
        <f aca="false">$B$4-13*($B$5+$B$6)/30-IF($B$11&lt;=13,$B$12,0)+0</f>
        <v>8876.66666666667</v>
      </c>
      <c r="S334" s="14" t="n">
        <f aca="false">$B$4-27*($B$5+$B$6)/30-IF($B$11&lt;=27,$B$12,0)+L334</f>
        <v>9907.77535346529</v>
      </c>
      <c r="T334" s="14" t="n">
        <f aca="false">$B$4-41*($B$5+$B$6)/30-IF($B$11&lt;=41,$B$12,0)+L334+M334</f>
        <v>-0.773436007296368</v>
      </c>
      <c r="U334" s="14" t="n">
        <f aca="false">$B$4-55*($B$5+$B$6)/30-IF($B$11&lt;=55,$B$12,0)+L334+M334+N334</f>
        <v>1789.45424251758</v>
      </c>
      <c r="V334" s="14" t="n">
        <f aca="false">$B$4-69*($B$5+$B$6)/30-IF($B$11&lt;=69,$B$12,0)+L334+M334+N334+O334</f>
        <v>3306.43116017086</v>
      </c>
      <c r="W334" s="14" t="n">
        <f aca="false">$B$4-83*($B$5+$B$6)/30-IF($B$11&lt;=83,$B$12,0)+L334+M334+N334+O334+P334</f>
        <v>5457.1538858607</v>
      </c>
      <c r="X334" s="14" t="n">
        <f aca="false">$B$4-90*($B$5+$B$6)/30-IF($B$11&lt;=90,$B$12,0)+L334+M334+N334+O334+P334+Q334</f>
        <v>8830.50655143143</v>
      </c>
      <c r="AA334" s="14" t="n">
        <f aca="false">MIN(R334:X334)</f>
        <v>-0.773436007296368</v>
      </c>
    </row>
    <row r="335" customFormat="false" ht="15" hidden="false" customHeight="false" outlineLevel="0" collapsed="false">
      <c r="K335" s="2" t="n">
        <v>330</v>
      </c>
      <c r="L335" s="14" t="n">
        <f aca="true">$B$16+NORMINV(RAND(),0,SQRT($B$13*($B$7+$B$8^2))*$B$9*(1-$B$10))</f>
        <v>3584.52465844446</v>
      </c>
      <c r="M335" s="14" t="n">
        <f aca="true">$B$16+NORMINV(RAND(),0,SQRT($B$13*($B$7+$B$8^2))*$B$9*(1-$B$10))</f>
        <v>4113.19639513459</v>
      </c>
      <c r="N335" s="14" t="n">
        <f aca="true">$B$16+NORMINV(RAND(),0,SQRT($B$13*($B$7+$B$8^2))*$B$9*(1-$B$10))</f>
        <v>4373.04568315221</v>
      </c>
      <c r="O335" s="14" t="n">
        <f aca="true">$B$16+NORMINV(RAND(),0,SQRT($B$13*($B$7+$B$8^2))*$B$9*(1-$B$10))</f>
        <v>4527.57305416565</v>
      </c>
      <c r="P335" s="14" t="n">
        <f aca="true">$B$16+NORMINV(RAND(),0,SQRT($B$13*($B$7+$B$8^2))*$B$9*(1-$B$10))</f>
        <v>3781.02455398353</v>
      </c>
      <c r="Q335" s="14" t="n">
        <f aca="true">$B$16+NORMINV(RAND(),0,SQRT($B$13*($B$7+$B$8^2))*$B$9*(1-$B$10))</f>
        <v>4029.78509328131</v>
      </c>
      <c r="R335" s="14" t="n">
        <f aca="false">$B$4-13*($B$5+$B$6)/30-IF($B$11&lt;=13,$B$12,0)+0</f>
        <v>8876.66666666667</v>
      </c>
      <c r="S335" s="14" t="n">
        <f aca="false">$B$4-27*($B$5+$B$6)/30-IF($B$11&lt;=27,$B$12,0)+L335</f>
        <v>10174.5246584445</v>
      </c>
      <c r="T335" s="14" t="n">
        <f aca="false">$B$4-41*($B$5+$B$6)/30-IF($B$11&lt;=41,$B$12,0)+L335+M335</f>
        <v>816.254386912387</v>
      </c>
      <c r="U335" s="14" t="n">
        <f aca="false">$B$4-55*($B$5+$B$6)/30-IF($B$11&lt;=55,$B$12,0)+L335+M335+N335</f>
        <v>2902.63340339793</v>
      </c>
      <c r="V335" s="14" t="n">
        <f aca="false">$B$4-69*($B$5+$B$6)/30-IF($B$11&lt;=69,$B$12,0)+L335+M335+N335+O335</f>
        <v>5143.53979089691</v>
      </c>
      <c r="W335" s="14" t="n">
        <f aca="false">$B$4-83*($B$5+$B$6)/30-IF($B$11&lt;=83,$B$12,0)+L335+M335+N335+O335+P335</f>
        <v>6637.89767821378</v>
      </c>
      <c r="X335" s="14" t="n">
        <f aca="false">$B$4-90*($B$5+$B$6)/30-IF($B$11&lt;=90,$B$12,0)+L335+M335+N335+O335+P335+Q335</f>
        <v>9524.34943816175</v>
      </c>
      <c r="AA335" s="14" t="n">
        <f aca="false">MIN(R335:X335)</f>
        <v>816.254386912387</v>
      </c>
    </row>
    <row r="336" customFormat="false" ht="15" hidden="false" customHeight="false" outlineLevel="0" collapsed="false">
      <c r="K336" s="2" t="n">
        <v>331</v>
      </c>
      <c r="L336" s="14" t="n">
        <f aca="true">$B$16+NORMINV(RAND(),0,SQRT($B$13*($B$7+$B$8^2))*$B$9*(1-$B$10))</f>
        <v>4529.78700976682</v>
      </c>
      <c r="M336" s="14" t="n">
        <f aca="true">$B$16+NORMINV(RAND(),0,SQRT($B$13*($B$7+$B$8^2))*$B$9*(1-$B$10))</f>
        <v>4286.91644615103</v>
      </c>
      <c r="N336" s="14" t="n">
        <f aca="true">$B$16+NORMINV(RAND(),0,SQRT($B$13*($B$7+$B$8^2))*$B$9*(1-$B$10))</f>
        <v>3745.44281855706</v>
      </c>
      <c r="O336" s="14" t="n">
        <f aca="true">$B$16+NORMINV(RAND(),0,SQRT($B$13*($B$7+$B$8^2))*$B$9*(1-$B$10))</f>
        <v>3912.83500756992</v>
      </c>
      <c r="P336" s="14" t="n">
        <f aca="true">$B$16+NORMINV(RAND(),0,SQRT($B$13*($B$7+$B$8^2))*$B$9*(1-$B$10))</f>
        <v>3838.48530722252</v>
      </c>
      <c r="Q336" s="14" t="n">
        <f aca="true">$B$16+NORMINV(RAND(),0,SQRT($B$13*($B$7+$B$8^2))*$B$9*(1-$B$10))</f>
        <v>4470.71219821014</v>
      </c>
      <c r="R336" s="14" t="n">
        <f aca="false">$B$4-13*($B$5+$B$6)/30-IF($B$11&lt;=13,$B$12,0)+0</f>
        <v>8876.66666666667</v>
      </c>
      <c r="S336" s="14" t="n">
        <f aca="false">$B$4-27*($B$5+$B$6)/30-IF($B$11&lt;=27,$B$12,0)+L336</f>
        <v>11119.7870097668</v>
      </c>
      <c r="T336" s="14" t="n">
        <f aca="false">$B$4-41*($B$5+$B$6)/30-IF($B$11&lt;=41,$B$12,0)+L336+M336</f>
        <v>1935.23678925118</v>
      </c>
      <c r="U336" s="14" t="n">
        <f aca="false">$B$4-55*($B$5+$B$6)/30-IF($B$11&lt;=55,$B$12,0)+L336+M336+N336</f>
        <v>3394.01294114158</v>
      </c>
      <c r="V336" s="14" t="n">
        <f aca="false">$B$4-69*($B$5+$B$6)/30-IF($B$11&lt;=69,$B$12,0)+L336+M336+N336+O336</f>
        <v>5020.18128204483</v>
      </c>
      <c r="W336" s="14" t="n">
        <f aca="false">$B$4-83*($B$5+$B$6)/30-IF($B$11&lt;=83,$B$12,0)+L336+M336+N336+O336+P336</f>
        <v>6571.99992260068</v>
      </c>
      <c r="X336" s="14" t="n">
        <f aca="false">$B$4-90*($B$5+$B$6)/30-IF($B$11&lt;=90,$B$12,0)+L336+M336+N336+O336+P336+Q336</f>
        <v>9899.37878747748</v>
      </c>
      <c r="AA336" s="14" t="n">
        <f aca="false">MIN(R336:X336)</f>
        <v>1935.23678925118</v>
      </c>
    </row>
    <row r="337" customFormat="false" ht="15" hidden="false" customHeight="false" outlineLevel="0" collapsed="false">
      <c r="K337" s="2" t="n">
        <v>332</v>
      </c>
      <c r="L337" s="14" t="n">
        <f aca="true">$B$16+NORMINV(RAND(),0,SQRT($B$13*($B$7+$B$8^2))*$B$9*(1-$B$10))</f>
        <v>4290.39925172031</v>
      </c>
      <c r="M337" s="14" t="n">
        <f aca="true">$B$16+NORMINV(RAND(),0,SQRT($B$13*($B$7+$B$8^2))*$B$9*(1-$B$10))</f>
        <v>4438.67327501333</v>
      </c>
      <c r="N337" s="14" t="n">
        <f aca="true">$B$16+NORMINV(RAND(),0,SQRT($B$13*($B$7+$B$8^2))*$B$9*(1-$B$10))</f>
        <v>3979.72499961296</v>
      </c>
      <c r="O337" s="14" t="n">
        <f aca="true">$B$16+NORMINV(RAND(),0,SQRT($B$13*($B$7+$B$8^2))*$B$9*(1-$B$10))</f>
        <v>3926.14298805058</v>
      </c>
      <c r="P337" s="14" t="n">
        <f aca="true">$B$16+NORMINV(RAND(),0,SQRT($B$13*($B$7+$B$8^2))*$B$9*(1-$B$10))</f>
        <v>3225.61466976362</v>
      </c>
      <c r="Q337" s="14" t="n">
        <f aca="true">$B$16+NORMINV(RAND(),0,SQRT($B$13*($B$7+$B$8^2))*$B$9*(1-$B$10))</f>
        <v>4121.81403349636</v>
      </c>
      <c r="R337" s="14" t="n">
        <f aca="false">$B$4-13*($B$5+$B$6)/30-IF($B$11&lt;=13,$B$12,0)+0</f>
        <v>8876.66666666667</v>
      </c>
      <c r="S337" s="14" t="n">
        <f aca="false">$B$4-27*($B$5+$B$6)/30-IF($B$11&lt;=27,$B$12,0)+L337</f>
        <v>10880.3992517203</v>
      </c>
      <c r="T337" s="14" t="n">
        <f aca="false">$B$4-41*($B$5+$B$6)/30-IF($B$11&lt;=41,$B$12,0)+L337+M337</f>
        <v>1847.60586006697</v>
      </c>
      <c r="U337" s="14" t="n">
        <f aca="false">$B$4-55*($B$5+$B$6)/30-IF($B$11&lt;=55,$B$12,0)+L337+M337+N337</f>
        <v>3540.66419301327</v>
      </c>
      <c r="V337" s="14" t="n">
        <f aca="false">$B$4-69*($B$5+$B$6)/30-IF($B$11&lt;=69,$B$12,0)+L337+M337+N337+O337</f>
        <v>5180.14051439718</v>
      </c>
      <c r="W337" s="14" t="n">
        <f aca="false">$B$4-83*($B$5+$B$6)/30-IF($B$11&lt;=83,$B$12,0)+L337+M337+N337+O337+P337</f>
        <v>6119.08851749413</v>
      </c>
      <c r="X337" s="14" t="n">
        <f aca="false">$B$4-90*($B$5+$B$6)/30-IF($B$11&lt;=90,$B$12,0)+L337+M337+N337+O337+P337+Q337</f>
        <v>9097.56921765716</v>
      </c>
      <c r="AA337" s="14" t="n">
        <f aca="false">MIN(R337:X337)</f>
        <v>1847.60586006697</v>
      </c>
    </row>
    <row r="338" customFormat="false" ht="15" hidden="false" customHeight="false" outlineLevel="0" collapsed="false">
      <c r="K338" s="2" t="n">
        <v>333</v>
      </c>
      <c r="L338" s="14" t="n">
        <f aca="true">$B$16+NORMINV(RAND(),0,SQRT($B$13*($B$7+$B$8^2))*$B$9*(1-$B$10))</f>
        <v>4637.1344155416</v>
      </c>
      <c r="M338" s="14" t="n">
        <f aca="true">$B$16+NORMINV(RAND(),0,SQRT($B$13*($B$7+$B$8^2))*$B$9*(1-$B$10))</f>
        <v>4134.50480286895</v>
      </c>
      <c r="N338" s="14" t="n">
        <f aca="true">$B$16+NORMINV(RAND(),0,SQRT($B$13*($B$7+$B$8^2))*$B$9*(1-$B$10))</f>
        <v>4061.53863109226</v>
      </c>
      <c r="O338" s="14" t="n">
        <f aca="true">$B$16+NORMINV(RAND(),0,SQRT($B$13*($B$7+$B$8^2))*$B$9*(1-$B$10))</f>
        <v>3805.2320508209</v>
      </c>
      <c r="P338" s="14" t="n">
        <f aca="true">$B$16+NORMINV(RAND(),0,SQRT($B$13*($B$7+$B$8^2))*$B$9*(1-$B$10))</f>
        <v>3766.95314666122</v>
      </c>
      <c r="Q338" s="14" t="n">
        <f aca="true">$B$16+NORMINV(RAND(),0,SQRT($B$13*($B$7+$B$8^2))*$B$9*(1-$B$10))</f>
        <v>4410.43894494477</v>
      </c>
      <c r="R338" s="14" t="n">
        <f aca="false">$B$4-13*($B$5+$B$6)/30-IF($B$11&lt;=13,$B$12,0)+0</f>
        <v>8876.66666666667</v>
      </c>
      <c r="S338" s="14" t="n">
        <f aca="false">$B$4-27*($B$5+$B$6)/30-IF($B$11&lt;=27,$B$12,0)+L338</f>
        <v>11227.1344155416</v>
      </c>
      <c r="T338" s="14" t="n">
        <f aca="false">$B$4-41*($B$5+$B$6)/30-IF($B$11&lt;=41,$B$12,0)+L338+M338</f>
        <v>1890.17255174388</v>
      </c>
      <c r="U338" s="14" t="n">
        <f aca="false">$B$4-55*($B$5+$B$6)/30-IF($B$11&lt;=55,$B$12,0)+L338+M338+N338</f>
        <v>3665.04451616947</v>
      </c>
      <c r="V338" s="14" t="n">
        <f aca="false">$B$4-69*($B$5+$B$6)/30-IF($B$11&lt;=69,$B$12,0)+L338+M338+N338+O338</f>
        <v>5183.6099003237</v>
      </c>
      <c r="W338" s="14" t="n">
        <f aca="false">$B$4-83*($B$5+$B$6)/30-IF($B$11&lt;=83,$B$12,0)+L338+M338+N338+O338+P338</f>
        <v>6663.89638031826</v>
      </c>
      <c r="X338" s="14" t="n">
        <f aca="false">$B$4-90*($B$5+$B$6)/30-IF($B$11&lt;=90,$B$12,0)+L338+M338+N338+O338+P338+Q338</f>
        <v>9931.00199192969</v>
      </c>
      <c r="AA338" s="14" t="n">
        <f aca="false">MIN(R338:X338)</f>
        <v>1890.17255174388</v>
      </c>
    </row>
    <row r="339" customFormat="false" ht="15" hidden="false" customHeight="false" outlineLevel="0" collapsed="false">
      <c r="K339" s="2" t="n">
        <v>334</v>
      </c>
      <c r="L339" s="14" t="n">
        <f aca="true">$B$16+NORMINV(RAND(),0,SQRT($B$13*($B$7+$B$8^2))*$B$9*(1-$B$10))</f>
        <v>4229.73874759269</v>
      </c>
      <c r="M339" s="14" t="n">
        <f aca="true">$B$16+NORMINV(RAND(),0,SQRT($B$13*($B$7+$B$8^2))*$B$9*(1-$B$10))</f>
        <v>3424.2624741323</v>
      </c>
      <c r="N339" s="14" t="n">
        <f aca="true">$B$16+NORMINV(RAND(),0,SQRT($B$13*($B$7+$B$8^2))*$B$9*(1-$B$10))</f>
        <v>4496.08663608196</v>
      </c>
      <c r="O339" s="14" t="n">
        <f aca="true">$B$16+NORMINV(RAND(),0,SQRT($B$13*($B$7+$B$8^2))*$B$9*(1-$B$10))</f>
        <v>3506.0120531509</v>
      </c>
      <c r="P339" s="14" t="n">
        <f aca="true">$B$16+NORMINV(RAND(),0,SQRT($B$13*($B$7+$B$8^2))*$B$9*(1-$B$10))</f>
        <v>3605.64879706432</v>
      </c>
      <c r="Q339" s="14" t="n">
        <f aca="true">$B$16+NORMINV(RAND(),0,SQRT($B$13*($B$7+$B$8^2))*$B$9*(1-$B$10))</f>
        <v>3864.0575681371</v>
      </c>
      <c r="R339" s="14" t="n">
        <f aca="false">$B$4-13*($B$5+$B$6)/30-IF($B$11&lt;=13,$B$12,0)+0</f>
        <v>8876.66666666667</v>
      </c>
      <c r="S339" s="14" t="n">
        <f aca="false">$B$4-27*($B$5+$B$6)/30-IF($B$11&lt;=27,$B$12,0)+L339</f>
        <v>10819.7387475927</v>
      </c>
      <c r="T339" s="14" t="n">
        <f aca="false">$B$4-41*($B$5+$B$6)/30-IF($B$11&lt;=41,$B$12,0)+L339+M339</f>
        <v>772.53455505832</v>
      </c>
      <c r="U339" s="14" t="n">
        <f aca="false">$B$4-55*($B$5+$B$6)/30-IF($B$11&lt;=55,$B$12,0)+L339+M339+N339</f>
        <v>2981.95452447361</v>
      </c>
      <c r="V339" s="14" t="n">
        <f aca="false">$B$4-69*($B$5+$B$6)/30-IF($B$11&lt;=69,$B$12,0)+L339+M339+N339+O339</f>
        <v>4201.29991095785</v>
      </c>
      <c r="W339" s="14" t="n">
        <f aca="false">$B$4-83*($B$5+$B$6)/30-IF($B$11&lt;=83,$B$12,0)+L339+M339+N339+O339+P339</f>
        <v>5520.2820413555</v>
      </c>
      <c r="X339" s="14" t="n">
        <f aca="false">$B$4-90*($B$5+$B$6)/30-IF($B$11&lt;=90,$B$12,0)+L339+M339+N339+O339+P339+Q339</f>
        <v>8241.00627615927</v>
      </c>
      <c r="AA339" s="14" t="n">
        <f aca="false">MIN(R339:X339)</f>
        <v>772.53455505832</v>
      </c>
    </row>
    <row r="340" customFormat="false" ht="15" hidden="false" customHeight="false" outlineLevel="0" collapsed="false">
      <c r="K340" s="2" t="n">
        <v>335</v>
      </c>
      <c r="L340" s="14" t="n">
        <f aca="true">$B$16+NORMINV(RAND(),0,SQRT($B$13*($B$7+$B$8^2))*$B$9*(1-$B$10))</f>
        <v>3801.67201878282</v>
      </c>
      <c r="M340" s="14" t="n">
        <f aca="true">$B$16+NORMINV(RAND(),0,SQRT($B$13*($B$7+$B$8^2))*$B$9*(1-$B$10))</f>
        <v>4434.51697837228</v>
      </c>
      <c r="N340" s="14" t="n">
        <f aca="true">$B$16+NORMINV(RAND(),0,SQRT($B$13*($B$7+$B$8^2))*$B$9*(1-$B$10))</f>
        <v>4105.15816920385</v>
      </c>
      <c r="O340" s="14" t="n">
        <f aca="true">$B$16+NORMINV(RAND(),0,SQRT($B$13*($B$7+$B$8^2))*$B$9*(1-$B$10))</f>
        <v>3931.29930362117</v>
      </c>
      <c r="P340" s="14" t="n">
        <f aca="true">$B$16+NORMINV(RAND(),0,SQRT($B$13*($B$7+$B$8^2))*$B$9*(1-$B$10))</f>
        <v>3978.19086997238</v>
      </c>
      <c r="Q340" s="14" t="n">
        <f aca="true">$B$16+NORMINV(RAND(),0,SQRT($B$13*($B$7+$B$8^2))*$B$9*(1-$B$10))</f>
        <v>4494.50540160656</v>
      </c>
      <c r="R340" s="14" t="n">
        <f aca="false">$B$4-13*($B$5+$B$6)/30-IF($B$11&lt;=13,$B$12,0)+0</f>
        <v>8876.66666666667</v>
      </c>
      <c r="S340" s="14" t="n">
        <f aca="false">$B$4-27*($B$5+$B$6)/30-IF($B$11&lt;=27,$B$12,0)+L340</f>
        <v>10391.6720187828</v>
      </c>
      <c r="T340" s="14" t="n">
        <f aca="false">$B$4-41*($B$5+$B$6)/30-IF($B$11&lt;=41,$B$12,0)+L340+M340</f>
        <v>1354.72233048842</v>
      </c>
      <c r="U340" s="14" t="n">
        <f aca="false">$B$4-55*($B$5+$B$6)/30-IF($B$11&lt;=55,$B$12,0)+L340+M340+N340</f>
        <v>3173.21383302561</v>
      </c>
      <c r="V340" s="14" t="n">
        <f aca="false">$B$4-69*($B$5+$B$6)/30-IF($B$11&lt;=69,$B$12,0)+L340+M340+N340+O340</f>
        <v>4817.84646998011</v>
      </c>
      <c r="W340" s="14" t="n">
        <f aca="false">$B$4-83*($B$5+$B$6)/30-IF($B$11&lt;=83,$B$12,0)+L340+M340+N340+O340+P340</f>
        <v>6509.37067328582</v>
      </c>
      <c r="X340" s="14" t="n">
        <f aca="false">$B$4-90*($B$5+$B$6)/30-IF($B$11&lt;=90,$B$12,0)+L340+M340+N340+O340+P340+Q340</f>
        <v>9860.54274155905</v>
      </c>
      <c r="AA340" s="14" t="n">
        <f aca="false">MIN(R340:X340)</f>
        <v>1354.72233048842</v>
      </c>
    </row>
    <row r="341" customFormat="false" ht="15" hidden="false" customHeight="false" outlineLevel="0" collapsed="false">
      <c r="K341" s="2" t="n">
        <v>336</v>
      </c>
      <c r="L341" s="14" t="n">
        <f aca="true">$B$16+NORMINV(RAND(),0,SQRT($B$13*($B$7+$B$8^2))*$B$9*(1-$B$10))</f>
        <v>4674.52792927587</v>
      </c>
      <c r="M341" s="14" t="n">
        <f aca="true">$B$16+NORMINV(RAND(),0,SQRT($B$13*($B$7+$B$8^2))*$B$9*(1-$B$10))</f>
        <v>3486.40103143338</v>
      </c>
      <c r="N341" s="14" t="n">
        <f aca="true">$B$16+NORMINV(RAND(),0,SQRT($B$13*($B$7+$B$8^2))*$B$9*(1-$B$10))</f>
        <v>4457.02359088242</v>
      </c>
      <c r="O341" s="14" t="n">
        <f aca="true">$B$16+NORMINV(RAND(),0,SQRT($B$13*($B$7+$B$8^2))*$B$9*(1-$B$10))</f>
        <v>3887.63925338992</v>
      </c>
      <c r="P341" s="14" t="n">
        <f aca="true">$B$16+NORMINV(RAND(),0,SQRT($B$13*($B$7+$B$8^2))*$B$9*(1-$B$10))</f>
        <v>3852.81077852702</v>
      </c>
      <c r="Q341" s="14" t="n">
        <f aca="true">$B$16+NORMINV(RAND(),0,SQRT($B$13*($B$7+$B$8^2))*$B$9*(1-$B$10))</f>
        <v>4535.58040651426</v>
      </c>
      <c r="R341" s="14" t="n">
        <f aca="false">$B$4-13*($B$5+$B$6)/30-IF($B$11&lt;=13,$B$12,0)+0</f>
        <v>8876.66666666667</v>
      </c>
      <c r="S341" s="14" t="n">
        <f aca="false">$B$4-27*($B$5+$B$6)/30-IF($B$11&lt;=27,$B$12,0)+L341</f>
        <v>11264.5279292759</v>
      </c>
      <c r="T341" s="14" t="n">
        <f aca="false">$B$4-41*($B$5+$B$6)/30-IF($B$11&lt;=41,$B$12,0)+L341+M341</f>
        <v>1279.46229404259</v>
      </c>
      <c r="U341" s="14" t="n">
        <f aca="false">$B$4-55*($B$5+$B$6)/30-IF($B$11&lt;=55,$B$12,0)+L341+M341+N341</f>
        <v>3449.81921825834</v>
      </c>
      <c r="V341" s="14" t="n">
        <f aca="false">$B$4-69*($B$5+$B$6)/30-IF($B$11&lt;=69,$B$12,0)+L341+M341+N341+O341</f>
        <v>5050.79180498159</v>
      </c>
      <c r="W341" s="14" t="n">
        <f aca="false">$B$4-83*($B$5+$B$6)/30-IF($B$11&lt;=83,$B$12,0)+L341+M341+N341+O341+P341</f>
        <v>6616.93591684195</v>
      </c>
      <c r="X341" s="14" t="n">
        <f aca="false">$B$4-90*($B$5+$B$6)/30-IF($B$11&lt;=90,$B$12,0)+L341+M341+N341+O341+P341+Q341</f>
        <v>10009.1829900229</v>
      </c>
      <c r="AA341" s="14" t="n">
        <f aca="false">MIN(R341:X341)</f>
        <v>1279.46229404259</v>
      </c>
    </row>
    <row r="342" customFormat="false" ht="15" hidden="false" customHeight="false" outlineLevel="0" collapsed="false">
      <c r="K342" s="2" t="n">
        <v>337</v>
      </c>
      <c r="L342" s="14" t="n">
        <f aca="true">$B$16+NORMINV(RAND(),0,SQRT($B$13*($B$7+$B$8^2))*$B$9*(1-$B$10))</f>
        <v>4261.49255468251</v>
      </c>
      <c r="M342" s="14" t="n">
        <f aca="true">$B$16+NORMINV(RAND(),0,SQRT($B$13*($B$7+$B$8^2))*$B$9*(1-$B$10))</f>
        <v>4120.94317192703</v>
      </c>
      <c r="N342" s="14" t="n">
        <f aca="true">$B$16+NORMINV(RAND(),0,SQRT($B$13*($B$7+$B$8^2))*$B$9*(1-$B$10))</f>
        <v>3987.71312122592</v>
      </c>
      <c r="O342" s="14" t="n">
        <f aca="true">$B$16+NORMINV(RAND(),0,SQRT($B$13*($B$7+$B$8^2))*$B$9*(1-$B$10))</f>
        <v>4136.33726665103</v>
      </c>
      <c r="P342" s="14" t="n">
        <f aca="true">$B$16+NORMINV(RAND(),0,SQRT($B$13*($B$7+$B$8^2))*$B$9*(1-$B$10))</f>
        <v>4111.38453045857</v>
      </c>
      <c r="Q342" s="14" t="n">
        <f aca="true">$B$16+NORMINV(RAND(),0,SQRT($B$13*($B$7+$B$8^2))*$B$9*(1-$B$10))</f>
        <v>4030.61015869773</v>
      </c>
      <c r="R342" s="14" t="n">
        <f aca="false">$B$4-13*($B$5+$B$6)/30-IF($B$11&lt;=13,$B$12,0)+0</f>
        <v>8876.66666666667</v>
      </c>
      <c r="S342" s="14" t="n">
        <f aca="false">$B$4-27*($B$5+$B$6)/30-IF($B$11&lt;=27,$B$12,0)+L342</f>
        <v>10851.4925546825</v>
      </c>
      <c r="T342" s="14" t="n">
        <f aca="false">$B$4-41*($B$5+$B$6)/30-IF($B$11&lt;=41,$B$12,0)+L342+M342</f>
        <v>1500.96905994287</v>
      </c>
      <c r="U342" s="14" t="n">
        <f aca="false">$B$4-55*($B$5+$B$6)/30-IF($B$11&lt;=55,$B$12,0)+L342+M342+N342</f>
        <v>3202.01551450213</v>
      </c>
      <c r="V342" s="14" t="n">
        <f aca="false">$B$4-69*($B$5+$B$6)/30-IF($B$11&lt;=69,$B$12,0)+L342+M342+N342+O342</f>
        <v>5051.68611448649</v>
      </c>
      <c r="W342" s="14" t="n">
        <f aca="false">$B$4-83*($B$5+$B$6)/30-IF($B$11&lt;=83,$B$12,0)+L342+M342+N342+O342+P342</f>
        <v>6876.4039782784</v>
      </c>
      <c r="X342" s="14" t="n">
        <f aca="false">$B$4-90*($B$5+$B$6)/30-IF($B$11&lt;=90,$B$12,0)+L342+M342+N342+O342+P342+Q342</f>
        <v>9763.6808036428</v>
      </c>
      <c r="AA342" s="14" t="n">
        <f aca="false">MIN(R342:X342)</f>
        <v>1500.96905994287</v>
      </c>
    </row>
    <row r="343" customFormat="false" ht="15" hidden="false" customHeight="false" outlineLevel="0" collapsed="false">
      <c r="K343" s="2" t="n">
        <v>338</v>
      </c>
      <c r="L343" s="14" t="n">
        <f aca="true">$B$16+NORMINV(RAND(),0,SQRT($B$13*($B$7+$B$8^2))*$B$9*(1-$B$10))</f>
        <v>4431.13821715954</v>
      </c>
      <c r="M343" s="14" t="n">
        <f aca="true">$B$16+NORMINV(RAND(),0,SQRT($B$13*($B$7+$B$8^2))*$B$9*(1-$B$10))</f>
        <v>3791.62896745087</v>
      </c>
      <c r="N343" s="14" t="n">
        <f aca="true">$B$16+NORMINV(RAND(),0,SQRT($B$13*($B$7+$B$8^2))*$B$9*(1-$B$10))</f>
        <v>4429.42512480768</v>
      </c>
      <c r="O343" s="14" t="n">
        <f aca="true">$B$16+NORMINV(RAND(),0,SQRT($B$13*($B$7+$B$8^2))*$B$9*(1-$B$10))</f>
        <v>3834.91234446004</v>
      </c>
      <c r="P343" s="14" t="n">
        <f aca="true">$B$16+NORMINV(RAND(),0,SQRT($B$13*($B$7+$B$8^2))*$B$9*(1-$B$10))</f>
        <v>4364.43654258896</v>
      </c>
      <c r="Q343" s="14" t="n">
        <f aca="true">$B$16+NORMINV(RAND(),0,SQRT($B$13*($B$7+$B$8^2))*$B$9*(1-$B$10))</f>
        <v>3944.33882830203</v>
      </c>
      <c r="R343" s="14" t="n">
        <f aca="false">$B$4-13*($B$5+$B$6)/30-IF($B$11&lt;=13,$B$12,0)+0</f>
        <v>8876.66666666667</v>
      </c>
      <c r="S343" s="14" t="n">
        <f aca="false">$B$4-27*($B$5+$B$6)/30-IF($B$11&lt;=27,$B$12,0)+L343</f>
        <v>11021.1382171595</v>
      </c>
      <c r="T343" s="14" t="n">
        <f aca="false">$B$4-41*($B$5+$B$6)/30-IF($B$11&lt;=41,$B$12,0)+L343+M343</f>
        <v>1341.30051794374</v>
      </c>
      <c r="U343" s="14" t="n">
        <f aca="false">$B$4-55*($B$5+$B$6)/30-IF($B$11&lt;=55,$B$12,0)+L343+M343+N343</f>
        <v>3484.05897608476</v>
      </c>
      <c r="V343" s="14" t="n">
        <f aca="false">$B$4-69*($B$5+$B$6)/30-IF($B$11&lt;=69,$B$12,0)+L343+M343+N343+O343</f>
        <v>5032.30465387814</v>
      </c>
      <c r="W343" s="14" t="n">
        <f aca="false">$B$4-83*($B$5+$B$6)/30-IF($B$11&lt;=83,$B$12,0)+L343+M343+N343+O343+P343</f>
        <v>7110.07452980043</v>
      </c>
      <c r="X343" s="14" t="n">
        <f aca="false">$B$4-90*($B$5+$B$6)/30-IF($B$11&lt;=90,$B$12,0)+L343+M343+N343+O343+P343+Q343</f>
        <v>9911.08002476912</v>
      </c>
      <c r="AA343" s="14" t="n">
        <f aca="false">MIN(R343:X343)</f>
        <v>1341.30051794374</v>
      </c>
    </row>
    <row r="344" customFormat="false" ht="15" hidden="false" customHeight="false" outlineLevel="0" collapsed="false">
      <c r="K344" s="2" t="n">
        <v>339</v>
      </c>
      <c r="L344" s="14" t="n">
        <f aca="true">$B$16+NORMINV(RAND(),0,SQRT($B$13*($B$7+$B$8^2))*$B$9*(1-$B$10))</f>
        <v>4366.3683797145</v>
      </c>
      <c r="M344" s="14" t="n">
        <f aca="true">$B$16+NORMINV(RAND(),0,SQRT($B$13*($B$7+$B$8^2))*$B$9*(1-$B$10))</f>
        <v>3745.64605761032</v>
      </c>
      <c r="N344" s="14" t="n">
        <f aca="true">$B$16+NORMINV(RAND(),0,SQRT($B$13*($B$7+$B$8^2))*$B$9*(1-$B$10))</f>
        <v>4059.39819090264</v>
      </c>
      <c r="O344" s="14" t="n">
        <f aca="true">$B$16+NORMINV(RAND(),0,SQRT($B$13*($B$7+$B$8^2))*$B$9*(1-$B$10))</f>
        <v>3845.56295634585</v>
      </c>
      <c r="P344" s="14" t="n">
        <f aca="true">$B$16+NORMINV(RAND(),0,SQRT($B$13*($B$7+$B$8^2))*$B$9*(1-$B$10))</f>
        <v>4260.37570759682</v>
      </c>
      <c r="Q344" s="14" t="n">
        <f aca="true">$B$16+NORMINV(RAND(),0,SQRT($B$13*($B$7+$B$8^2))*$B$9*(1-$B$10))</f>
        <v>4073.58977213004</v>
      </c>
      <c r="R344" s="14" t="n">
        <f aca="false">$B$4-13*($B$5+$B$6)/30-IF($B$11&lt;=13,$B$12,0)+0</f>
        <v>8876.66666666667</v>
      </c>
      <c r="S344" s="14" t="n">
        <f aca="false">$B$4-27*($B$5+$B$6)/30-IF($B$11&lt;=27,$B$12,0)+L344</f>
        <v>10956.3683797145</v>
      </c>
      <c r="T344" s="14" t="n">
        <f aca="false">$B$4-41*($B$5+$B$6)/30-IF($B$11&lt;=41,$B$12,0)+L344+M344</f>
        <v>1230.54777065815</v>
      </c>
      <c r="U344" s="14" t="n">
        <f aca="false">$B$4-55*($B$5+$B$6)/30-IF($B$11&lt;=55,$B$12,0)+L344+M344+N344</f>
        <v>3003.27929489412</v>
      </c>
      <c r="V344" s="14" t="n">
        <f aca="false">$B$4-69*($B$5+$B$6)/30-IF($B$11&lt;=69,$B$12,0)+L344+M344+N344+O344</f>
        <v>4562.17558457331</v>
      </c>
      <c r="W344" s="14" t="n">
        <f aca="false">$B$4-83*($B$5+$B$6)/30-IF($B$11&lt;=83,$B$12,0)+L344+M344+N344+O344+P344</f>
        <v>6535.88462550346</v>
      </c>
      <c r="X344" s="14" t="n">
        <f aca="false">$B$4-90*($B$5+$B$6)/30-IF($B$11&lt;=90,$B$12,0)+L344+M344+N344+O344+P344+Q344</f>
        <v>9466.14106430016</v>
      </c>
      <c r="AA344" s="14" t="n">
        <f aca="false">MIN(R344:X344)</f>
        <v>1230.54777065815</v>
      </c>
    </row>
    <row r="345" customFormat="false" ht="15" hidden="false" customHeight="false" outlineLevel="0" collapsed="false">
      <c r="K345" s="2" t="n">
        <v>340</v>
      </c>
      <c r="L345" s="14" t="n">
        <f aca="true">$B$16+NORMINV(RAND(),0,SQRT($B$13*($B$7+$B$8^2))*$B$9*(1-$B$10))</f>
        <v>4305.74686974034</v>
      </c>
      <c r="M345" s="14" t="n">
        <f aca="true">$B$16+NORMINV(RAND(),0,SQRT($B$13*($B$7+$B$8^2))*$B$9*(1-$B$10))</f>
        <v>4093.26291514151</v>
      </c>
      <c r="N345" s="14" t="n">
        <f aca="true">$B$16+NORMINV(RAND(),0,SQRT($B$13*($B$7+$B$8^2))*$B$9*(1-$B$10))</f>
        <v>4316.56225238719</v>
      </c>
      <c r="O345" s="14" t="n">
        <f aca="true">$B$16+NORMINV(RAND(),0,SQRT($B$13*($B$7+$B$8^2))*$B$9*(1-$B$10))</f>
        <v>3840.57254850229</v>
      </c>
      <c r="P345" s="14" t="n">
        <f aca="true">$B$16+NORMINV(RAND(),0,SQRT($B$13*($B$7+$B$8^2))*$B$9*(1-$B$10))</f>
        <v>4521.32250486857</v>
      </c>
      <c r="Q345" s="14" t="n">
        <f aca="true">$B$16+NORMINV(RAND(),0,SQRT($B$13*($B$7+$B$8^2))*$B$9*(1-$B$10))</f>
        <v>3944.98780452581</v>
      </c>
      <c r="R345" s="14" t="n">
        <f aca="false">$B$4-13*($B$5+$B$6)/30-IF($B$11&lt;=13,$B$12,0)+0</f>
        <v>8876.66666666667</v>
      </c>
      <c r="S345" s="14" t="n">
        <f aca="false">$B$4-27*($B$5+$B$6)/30-IF($B$11&lt;=27,$B$12,0)+L345</f>
        <v>10895.7468697403</v>
      </c>
      <c r="T345" s="14" t="n">
        <f aca="false">$B$4-41*($B$5+$B$6)/30-IF($B$11&lt;=41,$B$12,0)+L345+M345</f>
        <v>1517.54311821518</v>
      </c>
      <c r="U345" s="14" t="n">
        <f aca="false">$B$4-55*($B$5+$B$6)/30-IF($B$11&lt;=55,$B$12,0)+L345+M345+N345</f>
        <v>3547.4387039357</v>
      </c>
      <c r="V345" s="14" t="n">
        <f aca="false">$B$4-69*($B$5+$B$6)/30-IF($B$11&lt;=69,$B$12,0)+L345+M345+N345+O345</f>
        <v>5101.34458577132</v>
      </c>
      <c r="W345" s="14" t="n">
        <f aca="false">$B$4-83*($B$5+$B$6)/30-IF($B$11&lt;=83,$B$12,0)+L345+M345+N345+O345+P345</f>
        <v>7336.00042397322</v>
      </c>
      <c r="X345" s="14" t="n">
        <f aca="false">$B$4-90*($B$5+$B$6)/30-IF($B$11&lt;=90,$B$12,0)+L345+M345+N345+O345+P345+Q345</f>
        <v>10137.6548951657</v>
      </c>
      <c r="AA345" s="14" t="n">
        <f aca="false">MIN(R345:X345)</f>
        <v>1517.54311821518</v>
      </c>
    </row>
    <row r="346" customFormat="false" ht="15" hidden="false" customHeight="false" outlineLevel="0" collapsed="false">
      <c r="K346" s="2" t="n">
        <v>341</v>
      </c>
      <c r="L346" s="14" t="n">
        <f aca="true">$B$16+NORMINV(RAND(),0,SQRT($B$13*($B$7+$B$8^2))*$B$9*(1-$B$10))</f>
        <v>3219.59881906084</v>
      </c>
      <c r="M346" s="14" t="n">
        <f aca="true">$B$16+NORMINV(RAND(),0,SQRT($B$13*($B$7+$B$8^2))*$B$9*(1-$B$10))</f>
        <v>4300.13178391674</v>
      </c>
      <c r="N346" s="14" t="n">
        <f aca="true">$B$16+NORMINV(RAND(),0,SQRT($B$13*($B$7+$B$8^2))*$B$9*(1-$B$10))</f>
        <v>4401.11403899328</v>
      </c>
      <c r="O346" s="14" t="n">
        <f aca="true">$B$16+NORMINV(RAND(),0,SQRT($B$13*($B$7+$B$8^2))*$B$9*(1-$B$10))</f>
        <v>4225.92805823574</v>
      </c>
      <c r="P346" s="14" t="n">
        <f aca="true">$B$16+NORMINV(RAND(),0,SQRT($B$13*($B$7+$B$8^2))*$B$9*(1-$B$10))</f>
        <v>4275.05527204511</v>
      </c>
      <c r="Q346" s="14" t="n">
        <f aca="true">$B$16+NORMINV(RAND(),0,SQRT($B$13*($B$7+$B$8^2))*$B$9*(1-$B$10))</f>
        <v>4286.87422920733</v>
      </c>
      <c r="R346" s="14" t="n">
        <f aca="false">$B$4-13*($B$5+$B$6)/30-IF($B$11&lt;=13,$B$12,0)+0</f>
        <v>8876.66666666667</v>
      </c>
      <c r="S346" s="14" t="n">
        <f aca="false">$B$4-27*($B$5+$B$6)/30-IF($B$11&lt;=27,$B$12,0)+L346</f>
        <v>9809.59881906084</v>
      </c>
      <c r="T346" s="14" t="n">
        <f aca="false">$B$4-41*($B$5+$B$6)/30-IF($B$11&lt;=41,$B$12,0)+L346+M346</f>
        <v>638.263936310913</v>
      </c>
      <c r="U346" s="14" t="n">
        <f aca="false">$B$4-55*($B$5+$B$6)/30-IF($B$11&lt;=55,$B$12,0)+L346+M346+N346</f>
        <v>2752.71130863753</v>
      </c>
      <c r="V346" s="14" t="n">
        <f aca="false">$B$4-69*($B$5+$B$6)/30-IF($B$11&lt;=69,$B$12,0)+L346+M346+N346+O346</f>
        <v>4691.97270020661</v>
      </c>
      <c r="W346" s="14" t="n">
        <f aca="false">$B$4-83*($B$5+$B$6)/30-IF($B$11&lt;=83,$B$12,0)+L346+M346+N346+O346+P346</f>
        <v>6680.36130558505</v>
      </c>
      <c r="X346" s="14" t="n">
        <f aca="false">$B$4-90*($B$5+$B$6)/30-IF($B$11&lt;=90,$B$12,0)+L346+M346+N346+O346+P346+Q346</f>
        <v>9823.90220145904</v>
      </c>
      <c r="AA346" s="14" t="n">
        <f aca="false">MIN(R346:X346)</f>
        <v>638.263936310913</v>
      </c>
    </row>
    <row r="347" customFormat="false" ht="15" hidden="false" customHeight="false" outlineLevel="0" collapsed="false">
      <c r="K347" s="2" t="n">
        <v>342</v>
      </c>
      <c r="L347" s="14" t="n">
        <f aca="true">$B$16+NORMINV(RAND(),0,SQRT($B$13*($B$7+$B$8^2))*$B$9*(1-$B$10))</f>
        <v>4128.87691747108</v>
      </c>
      <c r="M347" s="14" t="n">
        <f aca="true">$B$16+NORMINV(RAND(),0,SQRT($B$13*($B$7+$B$8^2))*$B$9*(1-$B$10))</f>
        <v>4688.72286079697</v>
      </c>
      <c r="N347" s="14" t="n">
        <f aca="true">$B$16+NORMINV(RAND(),0,SQRT($B$13*($B$7+$B$8^2))*$B$9*(1-$B$10))</f>
        <v>4389.53102437018</v>
      </c>
      <c r="O347" s="14" t="n">
        <f aca="true">$B$16+NORMINV(RAND(),0,SQRT($B$13*($B$7+$B$8^2))*$B$9*(1-$B$10))</f>
        <v>3938.89665201617</v>
      </c>
      <c r="P347" s="14" t="n">
        <f aca="true">$B$16+NORMINV(RAND(),0,SQRT($B$13*($B$7+$B$8^2))*$B$9*(1-$B$10))</f>
        <v>3965.37060235354</v>
      </c>
      <c r="Q347" s="14" t="n">
        <f aca="true">$B$16+NORMINV(RAND(),0,SQRT($B$13*($B$7+$B$8^2))*$B$9*(1-$B$10))</f>
        <v>3853.84760921456</v>
      </c>
      <c r="R347" s="14" t="n">
        <f aca="false">$B$4-13*($B$5+$B$6)/30-IF($B$11&lt;=13,$B$12,0)+0</f>
        <v>8876.66666666667</v>
      </c>
      <c r="S347" s="14" t="n">
        <f aca="false">$B$4-27*($B$5+$B$6)/30-IF($B$11&lt;=27,$B$12,0)+L347</f>
        <v>10718.8769174711</v>
      </c>
      <c r="T347" s="14" t="n">
        <f aca="false">$B$4-41*($B$5+$B$6)/30-IF($B$11&lt;=41,$B$12,0)+L347+M347</f>
        <v>1936.13311160138</v>
      </c>
      <c r="U347" s="14" t="n">
        <f aca="false">$B$4-55*($B$5+$B$6)/30-IF($B$11&lt;=55,$B$12,0)+L347+M347+N347</f>
        <v>4038.99746930489</v>
      </c>
      <c r="V347" s="14" t="n">
        <f aca="false">$B$4-69*($B$5+$B$6)/30-IF($B$11&lt;=69,$B$12,0)+L347+M347+N347+O347</f>
        <v>5691.2274546544</v>
      </c>
      <c r="W347" s="14" t="n">
        <f aca="false">$B$4-83*($B$5+$B$6)/30-IF($B$11&lt;=83,$B$12,0)+L347+M347+N347+O347+P347</f>
        <v>7369.93139034127</v>
      </c>
      <c r="X347" s="14" t="n">
        <f aca="false">$B$4-90*($B$5+$B$6)/30-IF($B$11&lt;=90,$B$12,0)+L347+M347+N347+O347+P347+Q347</f>
        <v>10080.4456662225</v>
      </c>
      <c r="AA347" s="14" t="n">
        <f aca="false">MIN(R347:X347)</f>
        <v>1936.13311160138</v>
      </c>
    </row>
    <row r="348" customFormat="false" ht="15" hidden="false" customHeight="false" outlineLevel="0" collapsed="false">
      <c r="K348" s="2" t="n">
        <v>343</v>
      </c>
      <c r="L348" s="14" t="n">
        <f aca="true">$B$16+NORMINV(RAND(),0,SQRT($B$13*($B$7+$B$8^2))*$B$9*(1-$B$10))</f>
        <v>3587.38334132361</v>
      </c>
      <c r="M348" s="14" t="n">
        <f aca="true">$B$16+NORMINV(RAND(),0,SQRT($B$13*($B$7+$B$8^2))*$B$9*(1-$B$10))</f>
        <v>4047.5673158129</v>
      </c>
      <c r="N348" s="14" t="n">
        <f aca="true">$B$16+NORMINV(RAND(),0,SQRT($B$13*($B$7+$B$8^2))*$B$9*(1-$B$10))</f>
        <v>3517.59385444563</v>
      </c>
      <c r="O348" s="14" t="n">
        <f aca="true">$B$16+NORMINV(RAND(),0,SQRT($B$13*($B$7+$B$8^2))*$B$9*(1-$B$10))</f>
        <v>3361.1817793767</v>
      </c>
      <c r="P348" s="14" t="n">
        <f aca="true">$B$16+NORMINV(RAND(),0,SQRT($B$13*($B$7+$B$8^2))*$B$9*(1-$B$10))</f>
        <v>4190.87239870478</v>
      </c>
      <c r="Q348" s="14" t="n">
        <f aca="true">$B$16+NORMINV(RAND(),0,SQRT($B$13*($B$7+$B$8^2))*$B$9*(1-$B$10))</f>
        <v>4190.29175343272</v>
      </c>
      <c r="R348" s="14" t="n">
        <f aca="false">$B$4-13*($B$5+$B$6)/30-IF($B$11&lt;=13,$B$12,0)+0</f>
        <v>8876.66666666667</v>
      </c>
      <c r="S348" s="14" t="n">
        <f aca="false">$B$4-27*($B$5+$B$6)/30-IF($B$11&lt;=27,$B$12,0)+L348</f>
        <v>10177.3833413236</v>
      </c>
      <c r="T348" s="14" t="n">
        <f aca="false">$B$4-41*($B$5+$B$6)/30-IF($B$11&lt;=41,$B$12,0)+L348+M348</f>
        <v>753.483990469846</v>
      </c>
      <c r="U348" s="14" t="n">
        <f aca="false">$B$4-55*($B$5+$B$6)/30-IF($B$11&lt;=55,$B$12,0)+L348+M348+N348</f>
        <v>1984.41117824881</v>
      </c>
      <c r="V348" s="14" t="n">
        <f aca="false">$B$4-69*($B$5+$B$6)/30-IF($B$11&lt;=69,$B$12,0)+L348+M348+N348+O348</f>
        <v>3058.92629095884</v>
      </c>
      <c r="W348" s="14" t="n">
        <f aca="false">$B$4-83*($B$5+$B$6)/30-IF($B$11&lt;=83,$B$12,0)+L348+M348+N348+O348+P348</f>
        <v>4963.13202299695</v>
      </c>
      <c r="X348" s="14" t="n">
        <f aca="false">$B$4-90*($B$5+$B$6)/30-IF($B$11&lt;=90,$B$12,0)+L348+M348+N348+O348+P348+Q348</f>
        <v>8010.09044309634</v>
      </c>
      <c r="AA348" s="14" t="n">
        <f aca="false">MIN(R348:X348)</f>
        <v>753.483990469846</v>
      </c>
    </row>
    <row r="349" customFormat="false" ht="15" hidden="false" customHeight="false" outlineLevel="0" collapsed="false">
      <c r="K349" s="2" t="n">
        <v>344</v>
      </c>
      <c r="L349" s="14" t="n">
        <f aca="true">$B$16+NORMINV(RAND(),0,SQRT($B$13*($B$7+$B$8^2))*$B$9*(1-$B$10))</f>
        <v>4647.51585206981</v>
      </c>
      <c r="M349" s="14" t="n">
        <f aca="true">$B$16+NORMINV(RAND(),0,SQRT($B$13*($B$7+$B$8^2))*$B$9*(1-$B$10))</f>
        <v>3967.80341890336</v>
      </c>
      <c r="N349" s="14" t="n">
        <f aca="true">$B$16+NORMINV(RAND(),0,SQRT($B$13*($B$7+$B$8^2))*$B$9*(1-$B$10))</f>
        <v>4380.75816830552</v>
      </c>
      <c r="O349" s="14" t="n">
        <f aca="true">$B$16+NORMINV(RAND(),0,SQRT($B$13*($B$7+$B$8^2))*$B$9*(1-$B$10))</f>
        <v>3479.80218519058</v>
      </c>
      <c r="P349" s="14" t="n">
        <f aca="true">$B$16+NORMINV(RAND(),0,SQRT($B$13*($B$7+$B$8^2))*$B$9*(1-$B$10))</f>
        <v>4133.40242817869</v>
      </c>
      <c r="Q349" s="14" t="n">
        <f aca="true">$B$16+NORMINV(RAND(),0,SQRT($B$13*($B$7+$B$8^2))*$B$9*(1-$B$10))</f>
        <v>4539.24709058132</v>
      </c>
      <c r="R349" s="14" t="n">
        <f aca="false">$B$4-13*($B$5+$B$6)/30-IF($B$11&lt;=13,$B$12,0)+0</f>
        <v>8876.66666666667</v>
      </c>
      <c r="S349" s="14" t="n">
        <f aca="false">$B$4-27*($B$5+$B$6)/30-IF($B$11&lt;=27,$B$12,0)+L349</f>
        <v>11237.5158520698</v>
      </c>
      <c r="T349" s="14" t="n">
        <f aca="false">$B$4-41*($B$5+$B$6)/30-IF($B$11&lt;=41,$B$12,0)+L349+M349</f>
        <v>1733.8526043065</v>
      </c>
      <c r="U349" s="14" t="n">
        <f aca="false">$B$4-55*($B$5+$B$6)/30-IF($B$11&lt;=55,$B$12,0)+L349+M349+N349</f>
        <v>3827.94410594535</v>
      </c>
      <c r="V349" s="14" t="n">
        <f aca="false">$B$4-69*($B$5+$B$6)/30-IF($B$11&lt;=69,$B$12,0)+L349+M349+N349+O349</f>
        <v>5021.07962446927</v>
      </c>
      <c r="W349" s="14" t="n">
        <f aca="false">$B$4-83*($B$5+$B$6)/30-IF($B$11&lt;=83,$B$12,0)+L349+M349+N349+O349+P349</f>
        <v>6867.81538598129</v>
      </c>
      <c r="X349" s="14" t="n">
        <f aca="false">$B$4-90*($B$5+$B$6)/30-IF($B$11&lt;=90,$B$12,0)+L349+M349+N349+O349+P349+Q349</f>
        <v>10263.7291432293</v>
      </c>
      <c r="AA349" s="14" t="n">
        <f aca="false">MIN(R349:X349)</f>
        <v>1733.8526043065</v>
      </c>
    </row>
    <row r="350" customFormat="false" ht="15" hidden="false" customHeight="false" outlineLevel="0" collapsed="false">
      <c r="K350" s="2" t="n">
        <v>345</v>
      </c>
      <c r="L350" s="14" t="n">
        <f aca="true">$B$16+NORMINV(RAND(),0,SQRT($B$13*($B$7+$B$8^2))*$B$9*(1-$B$10))</f>
        <v>3917.6472542721</v>
      </c>
      <c r="M350" s="14" t="n">
        <f aca="true">$B$16+NORMINV(RAND(),0,SQRT($B$13*($B$7+$B$8^2))*$B$9*(1-$B$10))</f>
        <v>4530.06861626132</v>
      </c>
      <c r="N350" s="14" t="n">
        <f aca="true">$B$16+NORMINV(RAND(),0,SQRT($B$13*($B$7+$B$8^2))*$B$9*(1-$B$10))</f>
        <v>4393.41592500291</v>
      </c>
      <c r="O350" s="14" t="n">
        <f aca="true">$B$16+NORMINV(RAND(),0,SQRT($B$13*($B$7+$B$8^2))*$B$9*(1-$B$10))</f>
        <v>3983.56494205539</v>
      </c>
      <c r="P350" s="14" t="n">
        <f aca="true">$B$16+NORMINV(RAND(),0,SQRT($B$13*($B$7+$B$8^2))*$B$9*(1-$B$10))</f>
        <v>4103.81176280407</v>
      </c>
      <c r="Q350" s="14" t="n">
        <f aca="true">$B$16+NORMINV(RAND(),0,SQRT($B$13*($B$7+$B$8^2))*$B$9*(1-$B$10))</f>
        <v>3699.60564504733</v>
      </c>
      <c r="R350" s="14" t="n">
        <f aca="false">$B$4-13*($B$5+$B$6)/30-IF($B$11&lt;=13,$B$12,0)+0</f>
        <v>8876.66666666667</v>
      </c>
      <c r="S350" s="14" t="n">
        <f aca="false">$B$4-27*($B$5+$B$6)/30-IF($B$11&lt;=27,$B$12,0)+L350</f>
        <v>10507.6472542721</v>
      </c>
      <c r="T350" s="14" t="n">
        <f aca="false">$B$4-41*($B$5+$B$6)/30-IF($B$11&lt;=41,$B$12,0)+L350+M350</f>
        <v>1566.24920386675</v>
      </c>
      <c r="U350" s="14" t="n">
        <f aca="false">$B$4-55*($B$5+$B$6)/30-IF($B$11&lt;=55,$B$12,0)+L350+M350+N350</f>
        <v>3672.99846220299</v>
      </c>
      <c r="V350" s="14" t="n">
        <f aca="false">$B$4-69*($B$5+$B$6)/30-IF($B$11&lt;=69,$B$12,0)+L350+M350+N350+O350</f>
        <v>5369.89673759172</v>
      </c>
      <c r="W350" s="14" t="n">
        <f aca="false">$B$4-83*($B$5+$B$6)/30-IF($B$11&lt;=83,$B$12,0)+L350+M350+N350+O350+P350</f>
        <v>7187.04183372912</v>
      </c>
      <c r="X350" s="14" t="n">
        <f aca="false">$B$4-90*($B$5+$B$6)/30-IF($B$11&lt;=90,$B$12,0)+L350+M350+N350+O350+P350+Q350</f>
        <v>9743.31414544311</v>
      </c>
      <c r="AA350" s="14" t="n">
        <f aca="false">MIN(R350:X350)</f>
        <v>1566.24920386675</v>
      </c>
    </row>
    <row r="351" customFormat="false" ht="15" hidden="false" customHeight="false" outlineLevel="0" collapsed="false">
      <c r="K351" s="2" t="n">
        <v>346</v>
      </c>
      <c r="L351" s="14" t="n">
        <f aca="true">$B$16+NORMINV(RAND(),0,SQRT($B$13*($B$7+$B$8^2))*$B$9*(1-$B$10))</f>
        <v>4604.94259086219</v>
      </c>
      <c r="M351" s="14" t="n">
        <f aca="true">$B$16+NORMINV(RAND(),0,SQRT($B$13*($B$7+$B$8^2))*$B$9*(1-$B$10))</f>
        <v>4234.18292340408</v>
      </c>
      <c r="N351" s="14" t="n">
        <f aca="true">$B$16+NORMINV(RAND(),0,SQRT($B$13*($B$7+$B$8^2))*$B$9*(1-$B$10))</f>
        <v>3691.85863103682</v>
      </c>
      <c r="O351" s="14" t="n">
        <f aca="true">$B$16+NORMINV(RAND(),0,SQRT($B$13*($B$7+$B$8^2))*$B$9*(1-$B$10))</f>
        <v>3427.92840464952</v>
      </c>
      <c r="P351" s="14" t="n">
        <f aca="true">$B$16+NORMINV(RAND(),0,SQRT($B$13*($B$7+$B$8^2))*$B$9*(1-$B$10))</f>
        <v>3656.77577008417</v>
      </c>
      <c r="Q351" s="14" t="n">
        <f aca="true">$B$16+NORMINV(RAND(),0,SQRT($B$13*($B$7+$B$8^2))*$B$9*(1-$B$10))</f>
        <v>4231.80496218038</v>
      </c>
      <c r="R351" s="14" t="n">
        <f aca="false">$B$4-13*($B$5+$B$6)/30-IF($B$11&lt;=13,$B$12,0)+0</f>
        <v>8876.66666666667</v>
      </c>
      <c r="S351" s="14" t="n">
        <f aca="false">$B$4-27*($B$5+$B$6)/30-IF($B$11&lt;=27,$B$12,0)+L351</f>
        <v>11194.9425908622</v>
      </c>
      <c r="T351" s="14" t="n">
        <f aca="false">$B$4-41*($B$5+$B$6)/30-IF($B$11&lt;=41,$B$12,0)+L351+M351</f>
        <v>1957.6588475996</v>
      </c>
      <c r="U351" s="14" t="n">
        <f aca="false">$B$4-55*($B$5+$B$6)/30-IF($B$11&lt;=55,$B$12,0)+L351+M351+N351</f>
        <v>3362.85081196976</v>
      </c>
      <c r="V351" s="14" t="n">
        <f aca="false">$B$4-69*($B$5+$B$6)/30-IF($B$11&lt;=69,$B$12,0)+L351+M351+N351+O351</f>
        <v>4504.11254995261</v>
      </c>
      <c r="W351" s="14" t="n">
        <f aca="false">$B$4-83*($B$5+$B$6)/30-IF($B$11&lt;=83,$B$12,0)+L351+M351+N351+O351+P351</f>
        <v>5874.22165337011</v>
      </c>
      <c r="X351" s="14" t="n">
        <f aca="false">$B$4-90*($B$5+$B$6)/30-IF($B$11&lt;=90,$B$12,0)+L351+M351+N351+O351+P351+Q351</f>
        <v>8962.69328221716</v>
      </c>
      <c r="AA351" s="14" t="n">
        <f aca="false">MIN(R351:X351)</f>
        <v>1957.6588475996</v>
      </c>
    </row>
    <row r="352" customFormat="false" ht="15" hidden="false" customHeight="false" outlineLevel="0" collapsed="false">
      <c r="K352" s="2" t="n">
        <v>347</v>
      </c>
      <c r="L352" s="14" t="n">
        <f aca="true">$B$16+NORMINV(RAND(),0,SQRT($B$13*($B$7+$B$8^2))*$B$9*(1-$B$10))</f>
        <v>4338.37401325365</v>
      </c>
      <c r="M352" s="14" t="n">
        <f aca="true">$B$16+NORMINV(RAND(),0,SQRT($B$13*($B$7+$B$8^2))*$B$9*(1-$B$10))</f>
        <v>3775.76916691128</v>
      </c>
      <c r="N352" s="14" t="n">
        <f aca="true">$B$16+NORMINV(RAND(),0,SQRT($B$13*($B$7+$B$8^2))*$B$9*(1-$B$10))</f>
        <v>3979.90355150604</v>
      </c>
      <c r="O352" s="14" t="n">
        <f aca="true">$B$16+NORMINV(RAND(),0,SQRT($B$13*($B$7+$B$8^2))*$B$9*(1-$B$10))</f>
        <v>3951.19184227037</v>
      </c>
      <c r="P352" s="14" t="n">
        <f aca="true">$B$16+NORMINV(RAND(),0,SQRT($B$13*($B$7+$B$8^2))*$B$9*(1-$B$10))</f>
        <v>4153.76504205497</v>
      </c>
      <c r="Q352" s="14" t="n">
        <f aca="true">$B$16+NORMINV(RAND(),0,SQRT($B$13*($B$7+$B$8^2))*$B$9*(1-$B$10))</f>
        <v>4649.45322299853</v>
      </c>
      <c r="R352" s="14" t="n">
        <f aca="false">$B$4-13*($B$5+$B$6)/30-IF($B$11&lt;=13,$B$12,0)+0</f>
        <v>8876.66666666667</v>
      </c>
      <c r="S352" s="14" t="n">
        <f aca="false">$B$4-27*($B$5+$B$6)/30-IF($B$11&lt;=27,$B$12,0)+L352</f>
        <v>10928.3740132536</v>
      </c>
      <c r="T352" s="14" t="n">
        <f aca="false">$B$4-41*($B$5+$B$6)/30-IF($B$11&lt;=41,$B$12,0)+L352+M352</f>
        <v>1232.67651349826</v>
      </c>
      <c r="U352" s="14" t="n">
        <f aca="false">$B$4-55*($B$5+$B$6)/30-IF($B$11&lt;=55,$B$12,0)+L352+M352+N352</f>
        <v>2925.91339833762</v>
      </c>
      <c r="V352" s="14" t="n">
        <f aca="false">$B$4-69*($B$5+$B$6)/30-IF($B$11&lt;=69,$B$12,0)+L352+M352+N352+O352</f>
        <v>4590.43857394133</v>
      </c>
      <c r="W352" s="14" t="n">
        <f aca="false">$B$4-83*($B$5+$B$6)/30-IF($B$11&lt;=83,$B$12,0)+L352+M352+N352+O352+P352</f>
        <v>6457.53694932964</v>
      </c>
      <c r="X352" s="14" t="n">
        <f aca="false">$B$4-90*($B$5+$B$6)/30-IF($B$11&lt;=90,$B$12,0)+L352+M352+N352+O352+P352+Q352</f>
        <v>9963.65683899483</v>
      </c>
      <c r="AA352" s="14" t="n">
        <f aca="false">MIN(R352:X352)</f>
        <v>1232.67651349826</v>
      </c>
    </row>
    <row r="353" customFormat="false" ht="15" hidden="false" customHeight="false" outlineLevel="0" collapsed="false">
      <c r="K353" s="2" t="n">
        <v>348</v>
      </c>
      <c r="L353" s="14" t="n">
        <f aca="true">$B$16+NORMINV(RAND(),0,SQRT($B$13*($B$7+$B$8^2))*$B$9*(1-$B$10))</f>
        <v>4116.36302880173</v>
      </c>
      <c r="M353" s="14" t="n">
        <f aca="true">$B$16+NORMINV(RAND(),0,SQRT($B$13*($B$7+$B$8^2))*$B$9*(1-$B$10))</f>
        <v>3884.76196762909</v>
      </c>
      <c r="N353" s="14" t="n">
        <f aca="true">$B$16+NORMINV(RAND(),0,SQRT($B$13*($B$7+$B$8^2))*$B$9*(1-$B$10))</f>
        <v>4506.19599525207</v>
      </c>
      <c r="O353" s="14" t="n">
        <f aca="true">$B$16+NORMINV(RAND(),0,SQRT($B$13*($B$7+$B$8^2))*$B$9*(1-$B$10))</f>
        <v>4031.50047261772</v>
      </c>
      <c r="P353" s="14" t="n">
        <f aca="true">$B$16+NORMINV(RAND(),0,SQRT($B$13*($B$7+$B$8^2))*$B$9*(1-$B$10))</f>
        <v>3478.5979939765</v>
      </c>
      <c r="Q353" s="14" t="n">
        <f aca="true">$B$16+NORMINV(RAND(),0,SQRT($B$13*($B$7+$B$8^2))*$B$9*(1-$B$10))</f>
        <v>4098.99937966388</v>
      </c>
      <c r="R353" s="14" t="n">
        <f aca="false">$B$4-13*($B$5+$B$6)/30-IF($B$11&lt;=13,$B$12,0)+0</f>
        <v>8876.66666666667</v>
      </c>
      <c r="S353" s="14" t="n">
        <f aca="false">$B$4-27*($B$5+$B$6)/30-IF($B$11&lt;=27,$B$12,0)+L353</f>
        <v>10706.3630288017</v>
      </c>
      <c r="T353" s="14" t="n">
        <f aca="false">$B$4-41*($B$5+$B$6)/30-IF($B$11&lt;=41,$B$12,0)+L353+M353</f>
        <v>1119.65832976415</v>
      </c>
      <c r="U353" s="14" t="n">
        <f aca="false">$B$4-55*($B$5+$B$6)/30-IF($B$11&lt;=55,$B$12,0)+L353+M353+N353</f>
        <v>3339.18765834956</v>
      </c>
      <c r="V353" s="14" t="n">
        <f aca="false">$B$4-69*($B$5+$B$6)/30-IF($B$11&lt;=69,$B$12,0)+L353+M353+N353+O353</f>
        <v>5084.02146430061</v>
      </c>
      <c r="W353" s="14" t="n">
        <f aca="false">$B$4-83*($B$5+$B$6)/30-IF($B$11&lt;=83,$B$12,0)+L353+M353+N353+O353+P353</f>
        <v>6275.95279161045</v>
      </c>
      <c r="X353" s="14" t="n">
        <f aca="false">$B$4-90*($B$5+$B$6)/30-IF($B$11&lt;=90,$B$12,0)+L353+M353+N353+O353+P353+Q353</f>
        <v>9231.61883794099</v>
      </c>
      <c r="AA353" s="14" t="n">
        <f aca="false">MIN(R353:X353)</f>
        <v>1119.65832976415</v>
      </c>
    </row>
    <row r="354" customFormat="false" ht="15" hidden="false" customHeight="false" outlineLevel="0" collapsed="false">
      <c r="K354" s="2" t="n">
        <v>349</v>
      </c>
      <c r="L354" s="14" t="n">
        <f aca="true">$B$16+NORMINV(RAND(),0,SQRT($B$13*($B$7+$B$8^2))*$B$9*(1-$B$10))</f>
        <v>4412.48598413704</v>
      </c>
      <c r="M354" s="14" t="n">
        <f aca="true">$B$16+NORMINV(RAND(),0,SQRT($B$13*($B$7+$B$8^2))*$B$9*(1-$B$10))</f>
        <v>3505.429272064</v>
      </c>
      <c r="N354" s="14" t="n">
        <f aca="true">$B$16+NORMINV(RAND(),0,SQRT($B$13*($B$7+$B$8^2))*$B$9*(1-$B$10))</f>
        <v>3908.23242525796</v>
      </c>
      <c r="O354" s="14" t="n">
        <f aca="true">$B$16+NORMINV(RAND(),0,SQRT($B$13*($B$7+$B$8^2))*$B$9*(1-$B$10))</f>
        <v>3837.87059287019</v>
      </c>
      <c r="P354" s="14" t="n">
        <f aca="true">$B$16+NORMINV(RAND(),0,SQRT($B$13*($B$7+$B$8^2))*$B$9*(1-$B$10))</f>
        <v>3766.52364685624</v>
      </c>
      <c r="Q354" s="14" t="n">
        <f aca="true">$B$16+NORMINV(RAND(),0,SQRT($B$13*($B$7+$B$8^2))*$B$9*(1-$B$10))</f>
        <v>3783.18512093536</v>
      </c>
      <c r="R354" s="14" t="n">
        <f aca="false">$B$4-13*($B$5+$B$6)/30-IF($B$11&lt;=13,$B$12,0)+0</f>
        <v>8876.66666666667</v>
      </c>
      <c r="S354" s="14" t="n">
        <f aca="false">$B$4-27*($B$5+$B$6)/30-IF($B$11&lt;=27,$B$12,0)+L354</f>
        <v>11002.485984137</v>
      </c>
      <c r="T354" s="14" t="n">
        <f aca="false">$B$4-41*($B$5+$B$6)/30-IF($B$11&lt;=41,$B$12,0)+L354+M354</f>
        <v>1036.44858953438</v>
      </c>
      <c r="U354" s="14" t="n">
        <f aca="false">$B$4-55*($B$5+$B$6)/30-IF($B$11&lt;=55,$B$12,0)+L354+M354+N354</f>
        <v>2658.01434812567</v>
      </c>
      <c r="V354" s="14" t="n">
        <f aca="false">$B$4-69*($B$5+$B$6)/30-IF($B$11&lt;=69,$B$12,0)+L354+M354+N354+O354</f>
        <v>4209.2182743292</v>
      </c>
      <c r="W354" s="14" t="n">
        <f aca="false">$B$4-83*($B$5+$B$6)/30-IF($B$11&lt;=83,$B$12,0)+L354+M354+N354+O354+P354</f>
        <v>5689.07525451877</v>
      </c>
      <c r="X354" s="14" t="n">
        <f aca="false">$B$4-90*($B$5+$B$6)/30-IF($B$11&lt;=90,$B$12,0)+L354+M354+N354+O354+P354+Q354</f>
        <v>8328.92704212079</v>
      </c>
      <c r="AA354" s="14" t="n">
        <f aca="false">MIN(R354:X354)</f>
        <v>1036.44858953438</v>
      </c>
    </row>
    <row r="355" customFormat="false" ht="15" hidden="false" customHeight="false" outlineLevel="0" collapsed="false">
      <c r="K355" s="2" t="n">
        <v>350</v>
      </c>
      <c r="L355" s="14" t="n">
        <f aca="true">$B$16+NORMINV(RAND(),0,SQRT($B$13*($B$7+$B$8^2))*$B$9*(1-$B$10))</f>
        <v>4243.5509335988</v>
      </c>
      <c r="M355" s="14" t="n">
        <f aca="true">$B$16+NORMINV(RAND(),0,SQRT($B$13*($B$7+$B$8^2))*$B$9*(1-$B$10))</f>
        <v>4807.74626203071</v>
      </c>
      <c r="N355" s="14" t="n">
        <f aca="true">$B$16+NORMINV(RAND(),0,SQRT($B$13*($B$7+$B$8^2))*$B$9*(1-$B$10))</f>
        <v>3215.93416562312</v>
      </c>
      <c r="O355" s="14" t="n">
        <f aca="true">$B$16+NORMINV(RAND(),0,SQRT($B$13*($B$7+$B$8^2))*$B$9*(1-$B$10))</f>
        <v>3706.55496925808</v>
      </c>
      <c r="P355" s="14" t="n">
        <f aca="true">$B$16+NORMINV(RAND(),0,SQRT($B$13*($B$7+$B$8^2))*$B$9*(1-$B$10))</f>
        <v>3867.95459531688</v>
      </c>
      <c r="Q355" s="14" t="n">
        <f aca="true">$B$16+NORMINV(RAND(),0,SQRT($B$13*($B$7+$B$8^2))*$B$9*(1-$B$10))</f>
        <v>3872.66980699794</v>
      </c>
      <c r="R355" s="14" t="n">
        <f aca="false">$B$4-13*($B$5+$B$6)/30-IF($B$11&lt;=13,$B$12,0)+0</f>
        <v>8876.66666666667</v>
      </c>
      <c r="S355" s="14" t="n">
        <f aca="false">$B$4-27*($B$5+$B$6)/30-IF($B$11&lt;=27,$B$12,0)+L355</f>
        <v>10833.5509335988</v>
      </c>
      <c r="T355" s="14" t="n">
        <f aca="false">$B$4-41*($B$5+$B$6)/30-IF($B$11&lt;=41,$B$12,0)+L355+M355</f>
        <v>2169.83052896284</v>
      </c>
      <c r="U355" s="14" t="n">
        <f aca="false">$B$4-55*($B$5+$B$6)/30-IF($B$11&lt;=55,$B$12,0)+L355+M355+N355</f>
        <v>3099.09802791929</v>
      </c>
      <c r="V355" s="14" t="n">
        <f aca="false">$B$4-69*($B$5+$B$6)/30-IF($B$11&lt;=69,$B$12,0)+L355+M355+N355+O355</f>
        <v>4518.98633051071</v>
      </c>
      <c r="W355" s="14" t="n">
        <f aca="false">$B$4-83*($B$5+$B$6)/30-IF($B$11&lt;=83,$B$12,0)+L355+M355+N355+O355+P355</f>
        <v>6100.27425916092</v>
      </c>
      <c r="X355" s="14" t="n">
        <f aca="false">$B$4-90*($B$5+$B$6)/30-IF($B$11&lt;=90,$B$12,0)+L355+M355+N355+O355+P355+Q355</f>
        <v>8829.61073282552</v>
      </c>
      <c r="AA355" s="14" t="n">
        <f aca="false">MIN(R355:X355)</f>
        <v>2169.83052896284</v>
      </c>
    </row>
    <row r="356" customFormat="false" ht="15" hidden="false" customHeight="false" outlineLevel="0" collapsed="false">
      <c r="K356" s="2" t="n">
        <v>351</v>
      </c>
      <c r="L356" s="14" t="n">
        <f aca="true">$B$16+NORMINV(RAND(),0,SQRT($B$13*($B$7+$B$8^2))*$B$9*(1-$B$10))</f>
        <v>4043.92567960069</v>
      </c>
      <c r="M356" s="14" t="n">
        <f aca="true">$B$16+NORMINV(RAND(),0,SQRT($B$13*($B$7+$B$8^2))*$B$9*(1-$B$10))</f>
        <v>3631.04242554769</v>
      </c>
      <c r="N356" s="14" t="n">
        <f aca="true">$B$16+NORMINV(RAND(),0,SQRT($B$13*($B$7+$B$8^2))*$B$9*(1-$B$10))</f>
        <v>4195.06862485234</v>
      </c>
      <c r="O356" s="14" t="n">
        <f aca="true">$B$16+NORMINV(RAND(),0,SQRT($B$13*($B$7+$B$8^2))*$B$9*(1-$B$10))</f>
        <v>4255.65711871211</v>
      </c>
      <c r="P356" s="14" t="n">
        <f aca="true">$B$16+NORMINV(RAND(),0,SQRT($B$13*($B$7+$B$8^2))*$B$9*(1-$B$10))</f>
        <v>4183.69184700908</v>
      </c>
      <c r="Q356" s="14" t="n">
        <f aca="true">$B$16+NORMINV(RAND(),0,SQRT($B$13*($B$7+$B$8^2))*$B$9*(1-$B$10))</f>
        <v>3700.44635591848</v>
      </c>
      <c r="R356" s="14" t="n">
        <f aca="false">$B$4-13*($B$5+$B$6)/30-IF($B$11&lt;=13,$B$12,0)+0</f>
        <v>8876.66666666667</v>
      </c>
      <c r="S356" s="14" t="n">
        <f aca="false">$B$4-27*($B$5+$B$6)/30-IF($B$11&lt;=27,$B$12,0)+L356</f>
        <v>10633.9256796007</v>
      </c>
      <c r="T356" s="14" t="n">
        <f aca="false">$B$4-41*($B$5+$B$6)/30-IF($B$11&lt;=41,$B$12,0)+L356+M356</f>
        <v>793.501438481716</v>
      </c>
      <c r="U356" s="14" t="n">
        <f aca="false">$B$4-55*($B$5+$B$6)/30-IF($B$11&lt;=55,$B$12,0)+L356+M356+N356</f>
        <v>2701.90339666738</v>
      </c>
      <c r="V356" s="14" t="n">
        <f aca="false">$B$4-69*($B$5+$B$6)/30-IF($B$11&lt;=69,$B$12,0)+L356+M356+N356+O356</f>
        <v>4670.89384871282</v>
      </c>
      <c r="W356" s="14" t="n">
        <f aca="false">$B$4-83*($B$5+$B$6)/30-IF($B$11&lt;=83,$B$12,0)+L356+M356+N356+O356+P356</f>
        <v>6567.91902905523</v>
      </c>
      <c r="X356" s="14" t="n">
        <f aca="false">$B$4-90*($B$5+$B$6)/30-IF($B$11&lt;=90,$B$12,0)+L356+M356+N356+O356+P356+Q356</f>
        <v>9125.03205164038</v>
      </c>
      <c r="AA356" s="14" t="n">
        <f aca="false">MIN(R356:X356)</f>
        <v>793.501438481716</v>
      </c>
    </row>
    <row r="357" customFormat="false" ht="15" hidden="false" customHeight="false" outlineLevel="0" collapsed="false">
      <c r="K357" s="2" t="n">
        <v>352</v>
      </c>
      <c r="L357" s="14" t="n">
        <f aca="true">$B$16+NORMINV(RAND(),0,SQRT($B$13*($B$7+$B$8^2))*$B$9*(1-$B$10))</f>
        <v>4240.47790728592</v>
      </c>
      <c r="M357" s="14" t="n">
        <f aca="true">$B$16+NORMINV(RAND(),0,SQRT($B$13*($B$7+$B$8^2))*$B$9*(1-$B$10))</f>
        <v>3227.75595020553</v>
      </c>
      <c r="N357" s="14" t="n">
        <f aca="true">$B$16+NORMINV(RAND(),0,SQRT($B$13*($B$7+$B$8^2))*$B$9*(1-$B$10))</f>
        <v>4762.56351612833</v>
      </c>
      <c r="O357" s="14" t="n">
        <f aca="true">$B$16+NORMINV(RAND(),0,SQRT($B$13*($B$7+$B$8^2))*$B$9*(1-$B$10))</f>
        <v>3533.00269223276</v>
      </c>
      <c r="P357" s="14" t="n">
        <f aca="true">$B$16+NORMINV(RAND(),0,SQRT($B$13*($B$7+$B$8^2))*$B$9*(1-$B$10))</f>
        <v>3800.39234838577</v>
      </c>
      <c r="Q357" s="14" t="n">
        <f aca="true">$B$16+NORMINV(RAND(),0,SQRT($B$13*($B$7+$B$8^2))*$B$9*(1-$B$10))</f>
        <v>4079.36131978053</v>
      </c>
      <c r="R357" s="14" t="n">
        <f aca="false">$B$4-13*($B$5+$B$6)/30-IF($B$11&lt;=13,$B$12,0)+0</f>
        <v>8876.66666666667</v>
      </c>
      <c r="S357" s="14" t="n">
        <f aca="false">$B$4-27*($B$5+$B$6)/30-IF($B$11&lt;=27,$B$12,0)+L357</f>
        <v>10830.4779072859</v>
      </c>
      <c r="T357" s="14" t="n">
        <f aca="false">$B$4-41*($B$5+$B$6)/30-IF($B$11&lt;=41,$B$12,0)+L357+M357</f>
        <v>586.767190824782</v>
      </c>
      <c r="U357" s="14" t="n">
        <f aca="false">$B$4-55*($B$5+$B$6)/30-IF($B$11&lt;=55,$B$12,0)+L357+M357+N357</f>
        <v>3062.66404028644</v>
      </c>
      <c r="V357" s="14" t="n">
        <f aca="false">$B$4-69*($B$5+$B$6)/30-IF($B$11&lt;=69,$B$12,0)+L357+M357+N357+O357</f>
        <v>4309.00006585254</v>
      </c>
      <c r="W357" s="14" t="n">
        <f aca="false">$B$4-83*($B$5+$B$6)/30-IF($B$11&lt;=83,$B$12,0)+L357+M357+N357+O357+P357</f>
        <v>5822.72574757164</v>
      </c>
      <c r="X357" s="14" t="n">
        <f aca="false">$B$4-90*($B$5+$B$6)/30-IF($B$11&lt;=90,$B$12,0)+L357+M357+N357+O357+P357+Q357</f>
        <v>8758.75373401883</v>
      </c>
      <c r="AA357" s="14" t="n">
        <f aca="false">MIN(R357:X357)</f>
        <v>586.767190824782</v>
      </c>
    </row>
    <row r="358" customFormat="false" ht="15" hidden="false" customHeight="false" outlineLevel="0" collapsed="false">
      <c r="K358" s="2" t="n">
        <v>353</v>
      </c>
      <c r="L358" s="14" t="n">
        <f aca="true">$B$16+NORMINV(RAND(),0,SQRT($B$13*($B$7+$B$8^2))*$B$9*(1-$B$10))</f>
        <v>4207.77895379575</v>
      </c>
      <c r="M358" s="14" t="n">
        <f aca="true">$B$16+NORMINV(RAND(),0,SQRT($B$13*($B$7+$B$8^2))*$B$9*(1-$B$10))</f>
        <v>3870.56267486716</v>
      </c>
      <c r="N358" s="14" t="n">
        <f aca="true">$B$16+NORMINV(RAND(),0,SQRT($B$13*($B$7+$B$8^2))*$B$9*(1-$B$10))</f>
        <v>4212.72850010823</v>
      </c>
      <c r="O358" s="14" t="n">
        <f aca="true">$B$16+NORMINV(RAND(),0,SQRT($B$13*($B$7+$B$8^2))*$B$9*(1-$B$10))</f>
        <v>3907.79019123058</v>
      </c>
      <c r="P358" s="14" t="n">
        <f aca="true">$B$16+NORMINV(RAND(),0,SQRT($B$13*($B$7+$B$8^2))*$B$9*(1-$B$10))</f>
        <v>3738.78759813651</v>
      </c>
      <c r="Q358" s="14" t="n">
        <f aca="true">$B$16+NORMINV(RAND(),0,SQRT($B$13*($B$7+$B$8^2))*$B$9*(1-$B$10))</f>
        <v>3966.11802720099</v>
      </c>
      <c r="R358" s="14" t="n">
        <f aca="false">$B$4-13*($B$5+$B$6)/30-IF($B$11&lt;=13,$B$12,0)+0</f>
        <v>8876.66666666667</v>
      </c>
      <c r="S358" s="14" t="n">
        <f aca="false">$B$4-27*($B$5+$B$6)/30-IF($B$11&lt;=27,$B$12,0)+L358</f>
        <v>10797.7789537958</v>
      </c>
      <c r="T358" s="14" t="n">
        <f aca="false">$B$4-41*($B$5+$B$6)/30-IF($B$11&lt;=41,$B$12,0)+L358+M358</f>
        <v>1196.87496199625</v>
      </c>
      <c r="U358" s="14" t="n">
        <f aca="false">$B$4-55*($B$5+$B$6)/30-IF($B$11&lt;=55,$B$12,0)+L358+M358+N358</f>
        <v>3122.93679543781</v>
      </c>
      <c r="V358" s="14" t="n">
        <f aca="false">$B$4-69*($B$5+$B$6)/30-IF($B$11&lt;=69,$B$12,0)+L358+M358+N358+O358</f>
        <v>4744.06032000173</v>
      </c>
      <c r="W358" s="14" t="n">
        <f aca="false">$B$4-83*($B$5+$B$6)/30-IF($B$11&lt;=83,$B$12,0)+L358+M358+N358+O358+P358</f>
        <v>6196.18125147157</v>
      </c>
      <c r="X358" s="14" t="n">
        <f aca="false">$B$4-90*($B$5+$B$6)/30-IF($B$11&lt;=90,$B$12,0)+L358+M358+N358+O358+P358+Q358</f>
        <v>9018.96594533922</v>
      </c>
      <c r="AA358" s="14" t="n">
        <f aca="false">MIN(R358:X358)</f>
        <v>1196.87496199625</v>
      </c>
    </row>
    <row r="359" customFormat="false" ht="15" hidden="false" customHeight="false" outlineLevel="0" collapsed="false">
      <c r="K359" s="2" t="n">
        <v>354</v>
      </c>
      <c r="L359" s="14" t="n">
        <f aca="true">$B$16+NORMINV(RAND(),0,SQRT($B$13*($B$7+$B$8^2))*$B$9*(1-$B$10))</f>
        <v>4599.80714133279</v>
      </c>
      <c r="M359" s="14" t="n">
        <f aca="true">$B$16+NORMINV(RAND(),0,SQRT($B$13*($B$7+$B$8^2))*$B$9*(1-$B$10))</f>
        <v>4118.71951238143</v>
      </c>
      <c r="N359" s="14" t="n">
        <f aca="true">$B$16+NORMINV(RAND(),0,SQRT($B$13*($B$7+$B$8^2))*$B$9*(1-$B$10))</f>
        <v>3815.28782072295</v>
      </c>
      <c r="O359" s="14" t="n">
        <f aca="true">$B$16+NORMINV(RAND(),0,SQRT($B$13*($B$7+$B$8^2))*$B$9*(1-$B$10))</f>
        <v>4134.58826075545</v>
      </c>
      <c r="P359" s="14" t="n">
        <f aca="true">$B$16+NORMINV(RAND(),0,SQRT($B$13*($B$7+$B$8^2))*$B$9*(1-$B$10))</f>
        <v>3742.68756729644</v>
      </c>
      <c r="Q359" s="14" t="n">
        <f aca="true">$B$16+NORMINV(RAND(),0,SQRT($B$13*($B$7+$B$8^2))*$B$9*(1-$B$10))</f>
        <v>4219.95502740725</v>
      </c>
      <c r="R359" s="14" t="n">
        <f aca="false">$B$4-13*($B$5+$B$6)/30-IF($B$11&lt;=13,$B$12,0)+0</f>
        <v>8876.66666666667</v>
      </c>
      <c r="S359" s="14" t="n">
        <f aca="false">$B$4-27*($B$5+$B$6)/30-IF($B$11&lt;=27,$B$12,0)+L359</f>
        <v>11189.8071413328</v>
      </c>
      <c r="T359" s="14" t="n">
        <f aca="false">$B$4-41*($B$5+$B$6)/30-IF($B$11&lt;=41,$B$12,0)+L359+M359</f>
        <v>1837.05998704754</v>
      </c>
      <c r="U359" s="14" t="n">
        <f aca="false">$B$4-55*($B$5+$B$6)/30-IF($B$11&lt;=55,$B$12,0)+L359+M359+N359</f>
        <v>3365.68114110382</v>
      </c>
      <c r="V359" s="14" t="n">
        <f aca="false">$B$4-69*($B$5+$B$6)/30-IF($B$11&lt;=69,$B$12,0)+L359+M359+N359+O359</f>
        <v>5213.6027351926</v>
      </c>
      <c r="W359" s="14" t="n">
        <f aca="false">$B$4-83*($B$5+$B$6)/30-IF($B$11&lt;=83,$B$12,0)+L359+M359+N359+O359+P359</f>
        <v>6669.62363582238</v>
      </c>
      <c r="X359" s="14" t="n">
        <f aca="false">$B$4-90*($B$5+$B$6)/30-IF($B$11&lt;=90,$B$12,0)+L359+M359+N359+O359+P359+Q359</f>
        <v>9746.2453298963</v>
      </c>
      <c r="AA359" s="14" t="n">
        <f aca="false">MIN(R359:X359)</f>
        <v>1837.05998704754</v>
      </c>
    </row>
    <row r="360" customFormat="false" ht="15" hidden="false" customHeight="false" outlineLevel="0" collapsed="false">
      <c r="K360" s="2" t="n">
        <v>355</v>
      </c>
      <c r="L360" s="14" t="n">
        <f aca="true">$B$16+NORMINV(RAND(),0,SQRT($B$13*($B$7+$B$8^2))*$B$9*(1-$B$10))</f>
        <v>4132.29070705592</v>
      </c>
      <c r="M360" s="14" t="n">
        <f aca="true">$B$16+NORMINV(RAND(),0,SQRT($B$13*($B$7+$B$8^2))*$B$9*(1-$B$10))</f>
        <v>3809.70251642378</v>
      </c>
      <c r="N360" s="14" t="n">
        <f aca="true">$B$16+NORMINV(RAND(),0,SQRT($B$13*($B$7+$B$8^2))*$B$9*(1-$B$10))</f>
        <v>3642.25845002489</v>
      </c>
      <c r="O360" s="14" t="n">
        <f aca="true">$B$16+NORMINV(RAND(),0,SQRT($B$13*($B$7+$B$8^2))*$B$9*(1-$B$10))</f>
        <v>4207.25139433027</v>
      </c>
      <c r="P360" s="14" t="n">
        <f aca="true">$B$16+NORMINV(RAND(),0,SQRT($B$13*($B$7+$B$8^2))*$B$9*(1-$B$10))</f>
        <v>4241.60935364541</v>
      </c>
      <c r="Q360" s="14" t="n">
        <f aca="true">$B$16+NORMINV(RAND(),0,SQRT($B$13*($B$7+$B$8^2))*$B$9*(1-$B$10))</f>
        <v>4244.54482750311</v>
      </c>
      <c r="R360" s="14" t="n">
        <f aca="false">$B$4-13*($B$5+$B$6)/30-IF($B$11&lt;=13,$B$12,0)+0</f>
        <v>8876.66666666667</v>
      </c>
      <c r="S360" s="14" t="n">
        <f aca="false">$B$4-27*($B$5+$B$6)/30-IF($B$11&lt;=27,$B$12,0)+L360</f>
        <v>10722.2907070559</v>
      </c>
      <c r="T360" s="14" t="n">
        <f aca="false">$B$4-41*($B$5+$B$6)/30-IF($B$11&lt;=41,$B$12,0)+L360+M360</f>
        <v>1060.52655681302</v>
      </c>
      <c r="U360" s="14" t="n">
        <f aca="false">$B$4-55*($B$5+$B$6)/30-IF($B$11&lt;=55,$B$12,0)+L360+M360+N360</f>
        <v>2416.11834017125</v>
      </c>
      <c r="V360" s="14" t="n">
        <f aca="false">$B$4-69*($B$5+$B$6)/30-IF($B$11&lt;=69,$B$12,0)+L360+M360+N360+O360</f>
        <v>4336.70306783485</v>
      </c>
      <c r="W360" s="14" t="n">
        <f aca="false">$B$4-83*($B$5+$B$6)/30-IF($B$11&lt;=83,$B$12,0)+L360+M360+N360+O360+P360</f>
        <v>6291.64575481359</v>
      </c>
      <c r="X360" s="14" t="n">
        <f aca="false">$B$4-90*($B$5+$B$6)/30-IF($B$11&lt;=90,$B$12,0)+L360+M360+N360+O360+P360+Q360</f>
        <v>9392.85724898337</v>
      </c>
      <c r="AA360" s="14" t="n">
        <f aca="false">MIN(R360:X360)</f>
        <v>1060.52655681302</v>
      </c>
    </row>
    <row r="361" customFormat="false" ht="15" hidden="false" customHeight="false" outlineLevel="0" collapsed="false">
      <c r="K361" s="2" t="n">
        <v>356</v>
      </c>
      <c r="L361" s="14" t="n">
        <f aca="true">$B$16+NORMINV(RAND(),0,SQRT($B$13*($B$7+$B$8^2))*$B$9*(1-$B$10))</f>
        <v>3848.38674165096</v>
      </c>
      <c r="M361" s="14" t="n">
        <f aca="true">$B$16+NORMINV(RAND(),0,SQRT($B$13*($B$7+$B$8^2))*$B$9*(1-$B$10))</f>
        <v>3999.10061948728</v>
      </c>
      <c r="N361" s="14" t="n">
        <f aca="true">$B$16+NORMINV(RAND(),0,SQRT($B$13*($B$7+$B$8^2))*$B$9*(1-$B$10))</f>
        <v>4552.93596418024</v>
      </c>
      <c r="O361" s="14" t="n">
        <f aca="true">$B$16+NORMINV(RAND(),0,SQRT($B$13*($B$7+$B$8^2))*$B$9*(1-$B$10))</f>
        <v>4319.31979936794</v>
      </c>
      <c r="P361" s="14" t="n">
        <f aca="true">$B$16+NORMINV(RAND(),0,SQRT($B$13*($B$7+$B$8^2))*$B$9*(1-$B$10))</f>
        <v>4160.58888556746</v>
      </c>
      <c r="Q361" s="14" t="n">
        <f aca="true">$B$16+NORMINV(RAND(),0,SQRT($B$13*($B$7+$B$8^2))*$B$9*(1-$B$10))</f>
        <v>4041.61862215571</v>
      </c>
      <c r="R361" s="14" t="n">
        <f aca="false">$B$4-13*($B$5+$B$6)/30-IF($B$11&lt;=13,$B$12,0)+0</f>
        <v>8876.66666666667</v>
      </c>
      <c r="S361" s="14" t="n">
        <f aca="false">$B$4-27*($B$5+$B$6)/30-IF($B$11&lt;=27,$B$12,0)+L361</f>
        <v>10438.386741651</v>
      </c>
      <c r="T361" s="14" t="n">
        <f aca="false">$B$4-41*($B$5+$B$6)/30-IF($B$11&lt;=41,$B$12,0)+L361+M361</f>
        <v>966.020694471578</v>
      </c>
      <c r="U361" s="14" t="n">
        <f aca="false">$B$4-55*($B$5+$B$6)/30-IF($B$11&lt;=55,$B$12,0)+L361+M361+N361</f>
        <v>3232.28999198515</v>
      </c>
      <c r="V361" s="14" t="n">
        <f aca="false">$B$4-69*($B$5+$B$6)/30-IF($B$11&lt;=69,$B$12,0)+L361+M361+N361+O361</f>
        <v>5264.94312468642</v>
      </c>
      <c r="W361" s="14" t="n">
        <f aca="false">$B$4-83*($B$5+$B$6)/30-IF($B$11&lt;=83,$B$12,0)+L361+M361+N361+O361+P361</f>
        <v>7138.86534358721</v>
      </c>
      <c r="X361" s="14" t="n">
        <f aca="false">$B$4-90*($B$5+$B$6)/30-IF($B$11&lt;=90,$B$12,0)+L361+M361+N361+O361+P361+Q361</f>
        <v>10037.1506324096</v>
      </c>
      <c r="AA361" s="14" t="n">
        <f aca="false">MIN(R361:X361)</f>
        <v>966.020694471578</v>
      </c>
    </row>
    <row r="362" customFormat="false" ht="15" hidden="false" customHeight="false" outlineLevel="0" collapsed="false">
      <c r="K362" s="2" t="n">
        <v>357</v>
      </c>
      <c r="L362" s="14" t="n">
        <f aca="true">$B$16+NORMINV(RAND(),0,SQRT($B$13*($B$7+$B$8^2))*$B$9*(1-$B$10))</f>
        <v>4695.25409208179</v>
      </c>
      <c r="M362" s="14" t="n">
        <f aca="true">$B$16+NORMINV(RAND(),0,SQRT($B$13*($B$7+$B$8^2))*$B$9*(1-$B$10))</f>
        <v>3575.23087160211</v>
      </c>
      <c r="N362" s="14" t="n">
        <f aca="true">$B$16+NORMINV(RAND(),0,SQRT($B$13*($B$7+$B$8^2))*$B$9*(1-$B$10))</f>
        <v>3728.32822847111</v>
      </c>
      <c r="O362" s="14" t="n">
        <f aca="true">$B$16+NORMINV(RAND(),0,SQRT($B$13*($B$7+$B$8^2))*$B$9*(1-$B$10))</f>
        <v>4313.20759191936</v>
      </c>
      <c r="P362" s="14" t="n">
        <f aca="true">$B$16+NORMINV(RAND(),0,SQRT($B$13*($B$7+$B$8^2))*$B$9*(1-$B$10))</f>
        <v>3234.78491055048</v>
      </c>
      <c r="Q362" s="14" t="n">
        <f aca="true">$B$16+NORMINV(RAND(),0,SQRT($B$13*($B$7+$B$8^2))*$B$9*(1-$B$10))</f>
        <v>3506.86724997323</v>
      </c>
      <c r="R362" s="14" t="n">
        <f aca="false">$B$4-13*($B$5+$B$6)/30-IF($B$11&lt;=13,$B$12,0)+0</f>
        <v>8876.66666666667</v>
      </c>
      <c r="S362" s="14" t="n">
        <f aca="false">$B$4-27*($B$5+$B$6)/30-IF($B$11&lt;=27,$B$12,0)+L362</f>
        <v>11285.2540920818</v>
      </c>
      <c r="T362" s="14" t="n">
        <f aca="false">$B$4-41*($B$5+$B$6)/30-IF($B$11&lt;=41,$B$12,0)+L362+M362</f>
        <v>1389.01829701723</v>
      </c>
      <c r="U362" s="14" t="n">
        <f aca="false">$B$4-55*($B$5+$B$6)/30-IF($B$11&lt;=55,$B$12,0)+L362+M362+N362</f>
        <v>2830.67985882167</v>
      </c>
      <c r="V362" s="14" t="n">
        <f aca="false">$B$4-69*($B$5+$B$6)/30-IF($B$11&lt;=69,$B$12,0)+L362+M362+N362+O362</f>
        <v>4857.22078407437</v>
      </c>
      <c r="W362" s="14" t="n">
        <f aca="false">$B$4-83*($B$5+$B$6)/30-IF($B$11&lt;=83,$B$12,0)+L362+M362+N362+O362+P362</f>
        <v>5805.33902795819</v>
      </c>
      <c r="X362" s="14" t="n">
        <f aca="false">$B$4-90*($B$5+$B$6)/30-IF($B$11&lt;=90,$B$12,0)+L362+M362+N362+O362+P362+Q362</f>
        <v>8168.87294459809</v>
      </c>
      <c r="AA362" s="14" t="n">
        <f aca="false">MIN(R362:X362)</f>
        <v>1389.01829701723</v>
      </c>
    </row>
    <row r="363" customFormat="false" ht="15" hidden="false" customHeight="false" outlineLevel="0" collapsed="false">
      <c r="K363" s="2" t="n">
        <v>358</v>
      </c>
      <c r="L363" s="14" t="n">
        <f aca="true">$B$16+NORMINV(RAND(),0,SQRT($B$13*($B$7+$B$8^2))*$B$9*(1-$B$10))</f>
        <v>4532.17124607435</v>
      </c>
      <c r="M363" s="14" t="n">
        <f aca="true">$B$16+NORMINV(RAND(),0,SQRT($B$13*($B$7+$B$8^2))*$B$9*(1-$B$10))</f>
        <v>4095.9400584165</v>
      </c>
      <c r="N363" s="14" t="n">
        <f aca="true">$B$16+NORMINV(RAND(),0,SQRT($B$13*($B$7+$B$8^2))*$B$9*(1-$B$10))</f>
        <v>4088.18601861578</v>
      </c>
      <c r="O363" s="14" t="n">
        <f aca="true">$B$16+NORMINV(RAND(),0,SQRT($B$13*($B$7+$B$8^2))*$B$9*(1-$B$10))</f>
        <v>4758.20698525872</v>
      </c>
      <c r="P363" s="14" t="n">
        <f aca="true">$B$16+NORMINV(RAND(),0,SQRT($B$13*($B$7+$B$8^2))*$B$9*(1-$B$10))</f>
        <v>4233.50637792936</v>
      </c>
      <c r="Q363" s="14" t="n">
        <f aca="true">$B$16+NORMINV(RAND(),0,SQRT($B$13*($B$7+$B$8^2))*$B$9*(1-$B$10))</f>
        <v>3800.39844156886</v>
      </c>
      <c r="R363" s="14" t="n">
        <f aca="false">$B$4-13*($B$5+$B$6)/30-IF($B$11&lt;=13,$B$12,0)+0</f>
        <v>8876.66666666667</v>
      </c>
      <c r="S363" s="14" t="n">
        <f aca="false">$B$4-27*($B$5+$B$6)/30-IF($B$11&lt;=27,$B$12,0)+L363</f>
        <v>11122.1712460744</v>
      </c>
      <c r="T363" s="14" t="n">
        <f aca="false">$B$4-41*($B$5+$B$6)/30-IF($B$11&lt;=41,$B$12,0)+L363+M363</f>
        <v>1746.64463782418</v>
      </c>
      <c r="U363" s="14" t="n">
        <f aca="false">$B$4-55*($B$5+$B$6)/30-IF($B$11&lt;=55,$B$12,0)+L363+M363+N363</f>
        <v>3548.16398977329</v>
      </c>
      <c r="V363" s="14" t="n">
        <f aca="false">$B$4-69*($B$5+$B$6)/30-IF($B$11&lt;=69,$B$12,0)+L363+M363+N363+O363</f>
        <v>6019.70430836534</v>
      </c>
      <c r="W363" s="14" t="n">
        <f aca="false">$B$4-83*($B$5+$B$6)/30-IF($B$11&lt;=83,$B$12,0)+L363+M363+N363+O363+P363</f>
        <v>7966.54401962803</v>
      </c>
      <c r="X363" s="14" t="n">
        <f aca="false">$B$4-90*($B$5+$B$6)/30-IF($B$11&lt;=90,$B$12,0)+L363+M363+N363+O363+P363+Q363</f>
        <v>10623.6091278636</v>
      </c>
      <c r="AA363" s="14" t="n">
        <f aca="false">MIN(R363:X363)</f>
        <v>1746.64463782418</v>
      </c>
    </row>
    <row r="364" customFormat="false" ht="15" hidden="false" customHeight="false" outlineLevel="0" collapsed="false">
      <c r="K364" s="2" t="n">
        <v>359</v>
      </c>
      <c r="L364" s="14" t="n">
        <f aca="true">$B$16+NORMINV(RAND(),0,SQRT($B$13*($B$7+$B$8^2))*$B$9*(1-$B$10))</f>
        <v>4159.06343485983</v>
      </c>
      <c r="M364" s="14" t="n">
        <f aca="true">$B$16+NORMINV(RAND(),0,SQRT($B$13*($B$7+$B$8^2))*$B$9*(1-$B$10))</f>
        <v>4334.4122354809</v>
      </c>
      <c r="N364" s="14" t="n">
        <f aca="true">$B$16+NORMINV(RAND(),0,SQRT($B$13*($B$7+$B$8^2))*$B$9*(1-$B$10))</f>
        <v>4171.84338927096</v>
      </c>
      <c r="O364" s="14" t="n">
        <f aca="true">$B$16+NORMINV(RAND(),0,SQRT($B$13*($B$7+$B$8^2))*$B$9*(1-$B$10))</f>
        <v>4112.83064129176</v>
      </c>
      <c r="P364" s="14" t="n">
        <f aca="true">$B$16+NORMINV(RAND(),0,SQRT($B$13*($B$7+$B$8^2))*$B$9*(1-$B$10))</f>
        <v>4083.95860152283</v>
      </c>
      <c r="Q364" s="14" t="n">
        <f aca="true">$B$16+NORMINV(RAND(),0,SQRT($B$13*($B$7+$B$8^2))*$B$9*(1-$B$10))</f>
        <v>3386.9155396286</v>
      </c>
      <c r="R364" s="14" t="n">
        <f aca="false">$B$4-13*($B$5+$B$6)/30-IF($B$11&lt;=13,$B$12,0)+0</f>
        <v>8876.66666666667</v>
      </c>
      <c r="S364" s="14" t="n">
        <f aca="false">$B$4-27*($B$5+$B$6)/30-IF($B$11&lt;=27,$B$12,0)+L364</f>
        <v>10749.0634348598</v>
      </c>
      <c r="T364" s="14" t="n">
        <f aca="false">$B$4-41*($B$5+$B$6)/30-IF($B$11&lt;=41,$B$12,0)+L364+M364</f>
        <v>1612.00900367405</v>
      </c>
      <c r="U364" s="14" t="n">
        <f aca="false">$B$4-55*($B$5+$B$6)/30-IF($B$11&lt;=55,$B$12,0)+L364+M364+N364</f>
        <v>3497.18572627835</v>
      </c>
      <c r="V364" s="14" t="n">
        <f aca="false">$B$4-69*($B$5+$B$6)/30-IF($B$11&lt;=69,$B$12,0)+L364+M364+N364+O364</f>
        <v>5323.34970090345</v>
      </c>
      <c r="W364" s="14" t="n">
        <f aca="false">$B$4-83*($B$5+$B$6)/30-IF($B$11&lt;=83,$B$12,0)+L364+M364+N364+O364+P364</f>
        <v>7120.64163575961</v>
      </c>
      <c r="X364" s="14" t="n">
        <f aca="false">$B$4-90*($B$5+$B$6)/30-IF($B$11&lt;=90,$B$12,0)+L364+M364+N364+O364+P364+Q364</f>
        <v>9364.22384205487</v>
      </c>
      <c r="AA364" s="14" t="n">
        <f aca="false">MIN(R364:X364)</f>
        <v>1612.00900367405</v>
      </c>
    </row>
    <row r="365" customFormat="false" ht="15" hidden="false" customHeight="false" outlineLevel="0" collapsed="false">
      <c r="K365" s="2" t="n">
        <v>360</v>
      </c>
      <c r="L365" s="14" t="n">
        <f aca="true">$B$16+NORMINV(RAND(),0,SQRT($B$13*($B$7+$B$8^2))*$B$9*(1-$B$10))</f>
        <v>3676.90725228164</v>
      </c>
      <c r="M365" s="14" t="n">
        <f aca="true">$B$16+NORMINV(RAND(),0,SQRT($B$13*($B$7+$B$8^2))*$B$9*(1-$B$10))</f>
        <v>3796.3343586755</v>
      </c>
      <c r="N365" s="14" t="n">
        <f aca="true">$B$16+NORMINV(RAND(),0,SQRT($B$13*($B$7+$B$8^2))*$B$9*(1-$B$10))</f>
        <v>3833.72033314808</v>
      </c>
      <c r="O365" s="14" t="n">
        <f aca="true">$B$16+NORMINV(RAND(),0,SQRT($B$13*($B$7+$B$8^2))*$B$9*(1-$B$10))</f>
        <v>3553.51461407617</v>
      </c>
      <c r="P365" s="14" t="n">
        <f aca="true">$B$16+NORMINV(RAND(),0,SQRT($B$13*($B$7+$B$8^2))*$B$9*(1-$B$10))</f>
        <v>4070.67361874455</v>
      </c>
      <c r="Q365" s="14" t="n">
        <f aca="true">$B$16+NORMINV(RAND(),0,SQRT($B$13*($B$7+$B$8^2))*$B$9*(1-$B$10))</f>
        <v>3932.82856866885</v>
      </c>
      <c r="R365" s="14" t="n">
        <f aca="false">$B$4-13*($B$5+$B$6)/30-IF($B$11&lt;=13,$B$12,0)+0</f>
        <v>8876.66666666667</v>
      </c>
      <c r="S365" s="14" t="n">
        <f aca="false">$B$4-27*($B$5+$B$6)/30-IF($B$11&lt;=27,$B$12,0)+L365</f>
        <v>10266.9072522816</v>
      </c>
      <c r="T365" s="14" t="n">
        <f aca="false">$B$4-41*($B$5+$B$6)/30-IF($B$11&lt;=41,$B$12,0)+L365+M365</f>
        <v>591.774944290466</v>
      </c>
      <c r="U365" s="14" t="n">
        <f aca="false">$B$4-55*($B$5+$B$6)/30-IF($B$11&lt;=55,$B$12,0)+L365+M365+N365</f>
        <v>2138.82861077187</v>
      </c>
      <c r="V365" s="14" t="n">
        <f aca="false">$B$4-69*($B$5+$B$6)/30-IF($B$11&lt;=69,$B$12,0)+L365+M365+N365+O365</f>
        <v>3405.67655818138</v>
      </c>
      <c r="W365" s="14" t="n">
        <f aca="false">$B$4-83*($B$5+$B$6)/30-IF($B$11&lt;=83,$B$12,0)+L365+M365+N365+O365+P365</f>
        <v>5189.68351025926</v>
      </c>
      <c r="X365" s="14" t="n">
        <f aca="false">$B$4-90*($B$5+$B$6)/30-IF($B$11&lt;=90,$B$12,0)+L365+M365+N365+O365+P365+Q365</f>
        <v>7979.17874559478</v>
      </c>
      <c r="AA365" s="14" t="n">
        <f aca="false">MIN(R365:X365)</f>
        <v>591.774944290466</v>
      </c>
    </row>
    <row r="366" customFormat="false" ht="15" hidden="false" customHeight="false" outlineLevel="0" collapsed="false">
      <c r="K366" s="2" t="n">
        <v>361</v>
      </c>
      <c r="L366" s="14" t="n">
        <f aca="true">$B$16+NORMINV(RAND(),0,SQRT($B$13*($B$7+$B$8^2))*$B$9*(1-$B$10))</f>
        <v>3834.07193913632</v>
      </c>
      <c r="M366" s="14" t="n">
        <f aca="true">$B$16+NORMINV(RAND(),0,SQRT($B$13*($B$7+$B$8^2))*$B$9*(1-$B$10))</f>
        <v>4296.81507023993</v>
      </c>
      <c r="N366" s="14" t="n">
        <f aca="true">$B$16+NORMINV(RAND(),0,SQRT($B$13*($B$7+$B$8^2))*$B$9*(1-$B$10))</f>
        <v>4365.42316957151</v>
      </c>
      <c r="O366" s="14" t="n">
        <f aca="true">$B$16+NORMINV(RAND(),0,SQRT($B$13*($B$7+$B$8^2))*$B$9*(1-$B$10))</f>
        <v>3912.04634832607</v>
      </c>
      <c r="P366" s="14" t="n">
        <f aca="true">$B$16+NORMINV(RAND(),0,SQRT($B$13*($B$7+$B$8^2))*$B$9*(1-$B$10))</f>
        <v>4705.38016756044</v>
      </c>
      <c r="Q366" s="14" t="n">
        <f aca="true">$B$16+NORMINV(RAND(),0,SQRT($B$13*($B$7+$B$8^2))*$B$9*(1-$B$10))</f>
        <v>4142.03774460432</v>
      </c>
      <c r="R366" s="14" t="n">
        <f aca="false">$B$4-13*($B$5+$B$6)/30-IF($B$11&lt;=13,$B$12,0)+0</f>
        <v>8876.66666666667</v>
      </c>
      <c r="S366" s="14" t="n">
        <f aca="false">$B$4-27*($B$5+$B$6)/30-IF($B$11&lt;=27,$B$12,0)+L366</f>
        <v>10424.0719391363</v>
      </c>
      <c r="T366" s="14" t="n">
        <f aca="false">$B$4-41*($B$5+$B$6)/30-IF($B$11&lt;=41,$B$12,0)+L366+M366</f>
        <v>1249.42034270957</v>
      </c>
      <c r="U366" s="14" t="n">
        <f aca="false">$B$4-55*($B$5+$B$6)/30-IF($B$11&lt;=55,$B$12,0)+L366+M366+N366</f>
        <v>3328.17684561442</v>
      </c>
      <c r="V366" s="14" t="n">
        <f aca="false">$B$4-69*($B$5+$B$6)/30-IF($B$11&lt;=69,$B$12,0)+L366+M366+N366+O366</f>
        <v>4953.55652727382</v>
      </c>
      <c r="W366" s="14" t="n">
        <f aca="false">$B$4-83*($B$5+$B$6)/30-IF($B$11&lt;=83,$B$12,0)+L366+M366+N366+O366+P366</f>
        <v>7372.2700281676</v>
      </c>
      <c r="X366" s="14" t="n">
        <f aca="false">$B$4-90*($B$5+$B$6)/30-IF($B$11&lt;=90,$B$12,0)+L366+M366+N366+O366+P366+Q366</f>
        <v>10370.9744394386</v>
      </c>
      <c r="AA366" s="14" t="n">
        <f aca="false">MIN(R366:X366)</f>
        <v>1249.42034270957</v>
      </c>
    </row>
    <row r="367" customFormat="false" ht="15" hidden="false" customHeight="false" outlineLevel="0" collapsed="false">
      <c r="K367" s="2" t="n">
        <v>362</v>
      </c>
      <c r="L367" s="14" t="n">
        <f aca="true">$B$16+NORMINV(RAND(),0,SQRT($B$13*($B$7+$B$8^2))*$B$9*(1-$B$10))</f>
        <v>3724.43707103743</v>
      </c>
      <c r="M367" s="14" t="n">
        <f aca="true">$B$16+NORMINV(RAND(),0,SQRT($B$13*($B$7+$B$8^2))*$B$9*(1-$B$10))</f>
        <v>3915.4313397523</v>
      </c>
      <c r="N367" s="14" t="n">
        <f aca="true">$B$16+NORMINV(RAND(),0,SQRT($B$13*($B$7+$B$8^2))*$B$9*(1-$B$10))</f>
        <v>4089.24393880699</v>
      </c>
      <c r="O367" s="14" t="n">
        <f aca="true">$B$16+NORMINV(RAND(),0,SQRT($B$13*($B$7+$B$8^2))*$B$9*(1-$B$10))</f>
        <v>4295.22719178871</v>
      </c>
      <c r="P367" s="14" t="n">
        <f aca="true">$B$16+NORMINV(RAND(),0,SQRT($B$13*($B$7+$B$8^2))*$B$9*(1-$B$10))</f>
        <v>4289.46120707139</v>
      </c>
      <c r="Q367" s="14" t="n">
        <f aca="true">$B$16+NORMINV(RAND(),0,SQRT($B$13*($B$7+$B$8^2))*$B$9*(1-$B$10))</f>
        <v>3725.80724546022</v>
      </c>
      <c r="R367" s="14" t="n">
        <f aca="false">$B$4-13*($B$5+$B$6)/30-IF($B$11&lt;=13,$B$12,0)+0</f>
        <v>8876.66666666667</v>
      </c>
      <c r="S367" s="14" t="n">
        <f aca="false">$B$4-27*($B$5+$B$6)/30-IF($B$11&lt;=27,$B$12,0)+L367</f>
        <v>10314.4370710374</v>
      </c>
      <c r="T367" s="14" t="n">
        <f aca="false">$B$4-41*($B$5+$B$6)/30-IF($B$11&lt;=41,$B$12,0)+L367+M367</f>
        <v>758.401744123059</v>
      </c>
      <c r="U367" s="14" t="n">
        <f aca="false">$B$4-55*($B$5+$B$6)/30-IF($B$11&lt;=55,$B$12,0)+L367+M367+N367</f>
        <v>2560.97901626339</v>
      </c>
      <c r="V367" s="14" t="n">
        <f aca="false">$B$4-69*($B$5+$B$6)/30-IF($B$11&lt;=69,$B$12,0)+L367+M367+N367+O367</f>
        <v>4569.53954138543</v>
      </c>
      <c r="W367" s="14" t="n">
        <f aca="false">$B$4-83*($B$5+$B$6)/30-IF($B$11&lt;=83,$B$12,0)+L367+M367+N367+O367+P367</f>
        <v>6572.33408179015</v>
      </c>
      <c r="X367" s="14" t="n">
        <f aca="false">$B$4-90*($B$5+$B$6)/30-IF($B$11&lt;=90,$B$12,0)+L367+M367+N367+O367+P367+Q367</f>
        <v>9154.80799391704</v>
      </c>
      <c r="AA367" s="14" t="n">
        <f aca="false">MIN(R367:X367)</f>
        <v>758.401744123059</v>
      </c>
    </row>
    <row r="368" customFormat="false" ht="15" hidden="false" customHeight="false" outlineLevel="0" collapsed="false">
      <c r="K368" s="2" t="n">
        <v>363</v>
      </c>
      <c r="L368" s="14" t="n">
        <f aca="true">$B$16+NORMINV(RAND(),0,SQRT($B$13*($B$7+$B$8^2))*$B$9*(1-$B$10))</f>
        <v>4223.92201334261</v>
      </c>
      <c r="M368" s="14" t="n">
        <f aca="true">$B$16+NORMINV(RAND(),0,SQRT($B$13*($B$7+$B$8^2))*$B$9*(1-$B$10))</f>
        <v>4351.12928078821</v>
      </c>
      <c r="N368" s="14" t="n">
        <f aca="true">$B$16+NORMINV(RAND(),0,SQRT($B$13*($B$7+$B$8^2))*$B$9*(1-$B$10))</f>
        <v>4068.93067171198</v>
      </c>
      <c r="O368" s="14" t="n">
        <f aca="true">$B$16+NORMINV(RAND(),0,SQRT($B$13*($B$7+$B$8^2))*$B$9*(1-$B$10))</f>
        <v>4102.82763879593</v>
      </c>
      <c r="P368" s="14" t="n">
        <f aca="true">$B$16+NORMINV(RAND(),0,SQRT($B$13*($B$7+$B$8^2))*$B$9*(1-$B$10))</f>
        <v>4751.58126326403</v>
      </c>
      <c r="Q368" s="14" t="n">
        <f aca="true">$B$16+NORMINV(RAND(),0,SQRT($B$13*($B$7+$B$8^2))*$B$9*(1-$B$10))</f>
        <v>3806.12696024375</v>
      </c>
      <c r="R368" s="14" t="n">
        <f aca="false">$B$4-13*($B$5+$B$6)/30-IF($B$11&lt;=13,$B$12,0)+0</f>
        <v>8876.66666666667</v>
      </c>
      <c r="S368" s="14" t="n">
        <f aca="false">$B$4-27*($B$5+$B$6)/30-IF($B$11&lt;=27,$B$12,0)+L368</f>
        <v>10813.9220133426</v>
      </c>
      <c r="T368" s="14" t="n">
        <f aca="false">$B$4-41*($B$5+$B$6)/30-IF($B$11&lt;=41,$B$12,0)+L368+M368</f>
        <v>1693.58462746416</v>
      </c>
      <c r="U368" s="14" t="n">
        <f aca="false">$B$4-55*($B$5+$B$6)/30-IF($B$11&lt;=55,$B$12,0)+L368+M368+N368</f>
        <v>3475.84863250947</v>
      </c>
      <c r="V368" s="14" t="n">
        <f aca="false">$B$4-69*($B$5+$B$6)/30-IF($B$11&lt;=69,$B$12,0)+L368+M368+N368+O368</f>
        <v>5292.00960463873</v>
      </c>
      <c r="W368" s="14" t="n">
        <f aca="false">$B$4-83*($B$5+$B$6)/30-IF($B$11&lt;=83,$B$12,0)+L368+M368+N368+O368+P368</f>
        <v>7756.9242012361</v>
      </c>
      <c r="X368" s="14" t="n">
        <f aca="false">$B$4-90*($B$5+$B$6)/30-IF($B$11&lt;=90,$B$12,0)+L368+M368+N368+O368+P368+Q368</f>
        <v>10419.7178281465</v>
      </c>
      <c r="AA368" s="14" t="n">
        <f aca="false">MIN(R368:X368)</f>
        <v>1693.58462746416</v>
      </c>
    </row>
    <row r="369" customFormat="false" ht="15" hidden="false" customHeight="false" outlineLevel="0" collapsed="false">
      <c r="K369" s="2" t="n">
        <v>364</v>
      </c>
      <c r="L369" s="14" t="n">
        <f aca="true">$B$16+NORMINV(RAND(),0,SQRT($B$13*($B$7+$B$8^2))*$B$9*(1-$B$10))</f>
        <v>3935.79322685506</v>
      </c>
      <c r="M369" s="14" t="n">
        <f aca="true">$B$16+NORMINV(RAND(),0,SQRT($B$13*($B$7+$B$8^2))*$B$9*(1-$B$10))</f>
        <v>4235.53849181512</v>
      </c>
      <c r="N369" s="14" t="n">
        <f aca="true">$B$16+NORMINV(RAND(),0,SQRT($B$13*($B$7+$B$8^2))*$B$9*(1-$B$10))</f>
        <v>4160.36217861191</v>
      </c>
      <c r="O369" s="14" t="n">
        <f aca="true">$B$16+NORMINV(RAND(),0,SQRT($B$13*($B$7+$B$8^2))*$B$9*(1-$B$10))</f>
        <v>4023.93812953668</v>
      </c>
      <c r="P369" s="14" t="n">
        <f aca="true">$B$16+NORMINV(RAND(),0,SQRT($B$13*($B$7+$B$8^2))*$B$9*(1-$B$10))</f>
        <v>3961.91023047591</v>
      </c>
      <c r="Q369" s="14" t="n">
        <f aca="true">$B$16+NORMINV(RAND(),0,SQRT($B$13*($B$7+$B$8^2))*$B$9*(1-$B$10))</f>
        <v>3924.69966208807</v>
      </c>
      <c r="R369" s="14" t="n">
        <f aca="false">$B$4-13*($B$5+$B$6)/30-IF($B$11&lt;=13,$B$12,0)+0</f>
        <v>8876.66666666667</v>
      </c>
      <c r="S369" s="14" t="n">
        <f aca="false">$B$4-27*($B$5+$B$6)/30-IF($B$11&lt;=27,$B$12,0)+L369</f>
        <v>10525.7932268551</v>
      </c>
      <c r="T369" s="14" t="n">
        <f aca="false">$B$4-41*($B$5+$B$6)/30-IF($B$11&lt;=41,$B$12,0)+L369+M369</f>
        <v>1289.86505200351</v>
      </c>
      <c r="U369" s="14" t="n">
        <f aca="false">$B$4-55*($B$5+$B$6)/30-IF($B$11&lt;=55,$B$12,0)+L369+M369+N369</f>
        <v>3163.56056394875</v>
      </c>
      <c r="V369" s="14" t="n">
        <f aca="false">$B$4-69*($B$5+$B$6)/30-IF($B$11&lt;=69,$B$12,0)+L369+M369+N369+O369</f>
        <v>4900.83202681877</v>
      </c>
      <c r="W369" s="14" t="n">
        <f aca="false">$B$4-83*($B$5+$B$6)/30-IF($B$11&lt;=83,$B$12,0)+L369+M369+N369+O369+P369</f>
        <v>6576.07559062801</v>
      </c>
      <c r="X369" s="14" t="n">
        <f aca="false">$B$4-90*($B$5+$B$6)/30-IF($B$11&lt;=90,$B$12,0)+L369+M369+N369+O369+P369+Q369</f>
        <v>9357.44191938275</v>
      </c>
      <c r="AA369" s="14" t="n">
        <f aca="false">MIN(R369:X369)</f>
        <v>1289.86505200351</v>
      </c>
    </row>
    <row r="370" customFormat="false" ht="15" hidden="false" customHeight="false" outlineLevel="0" collapsed="false">
      <c r="K370" s="2" t="n">
        <v>365</v>
      </c>
      <c r="L370" s="14" t="n">
        <f aca="true">$B$16+NORMINV(RAND(),0,SQRT($B$13*($B$7+$B$8^2))*$B$9*(1-$B$10))</f>
        <v>3274.09221595671</v>
      </c>
      <c r="M370" s="14" t="n">
        <f aca="true">$B$16+NORMINV(RAND(),0,SQRT($B$13*($B$7+$B$8^2))*$B$9*(1-$B$10))</f>
        <v>4029.93777346596</v>
      </c>
      <c r="N370" s="14" t="n">
        <f aca="true">$B$16+NORMINV(RAND(),0,SQRT($B$13*($B$7+$B$8^2))*$B$9*(1-$B$10))</f>
        <v>4213.3993378939</v>
      </c>
      <c r="O370" s="14" t="n">
        <f aca="true">$B$16+NORMINV(RAND(),0,SQRT($B$13*($B$7+$B$8^2))*$B$9*(1-$B$10))</f>
        <v>3809.49229102238</v>
      </c>
      <c r="P370" s="14" t="n">
        <f aca="true">$B$16+NORMINV(RAND(),0,SQRT($B$13*($B$7+$B$8^2))*$B$9*(1-$B$10))</f>
        <v>4271.75663803573</v>
      </c>
      <c r="Q370" s="14" t="n">
        <f aca="true">$B$16+NORMINV(RAND(),0,SQRT($B$13*($B$7+$B$8^2))*$B$9*(1-$B$10))</f>
        <v>4101.22599107539</v>
      </c>
      <c r="R370" s="14" t="n">
        <f aca="false">$B$4-13*($B$5+$B$6)/30-IF($B$11&lt;=13,$B$12,0)+0</f>
        <v>8876.66666666667</v>
      </c>
      <c r="S370" s="14" t="n">
        <f aca="false">$B$4-27*($B$5+$B$6)/30-IF($B$11&lt;=27,$B$12,0)+L370</f>
        <v>9864.09221595671</v>
      </c>
      <c r="T370" s="14" t="n">
        <f aca="false">$B$4-41*($B$5+$B$6)/30-IF($B$11&lt;=41,$B$12,0)+L370+M370</f>
        <v>422.563322756</v>
      </c>
      <c r="U370" s="14" t="n">
        <f aca="false">$B$4-55*($B$5+$B$6)/30-IF($B$11&lt;=55,$B$12,0)+L370+M370+N370</f>
        <v>2349.29599398323</v>
      </c>
      <c r="V370" s="14" t="n">
        <f aca="false">$B$4-69*($B$5+$B$6)/30-IF($B$11&lt;=69,$B$12,0)+L370+M370+N370+O370</f>
        <v>3872.12161833895</v>
      </c>
      <c r="W370" s="14" t="n">
        <f aca="false">$B$4-83*($B$5+$B$6)/30-IF($B$11&lt;=83,$B$12,0)+L370+M370+N370+O370+P370</f>
        <v>5857.21158970801</v>
      </c>
      <c r="X370" s="14" t="n">
        <f aca="false">$B$4-90*($B$5+$B$6)/30-IF($B$11&lt;=90,$B$12,0)+L370+M370+N370+O370+P370+Q370</f>
        <v>8815.10424745007</v>
      </c>
      <c r="AA370" s="14" t="n">
        <f aca="false">MIN(R370:X370)</f>
        <v>422.563322756</v>
      </c>
    </row>
    <row r="371" customFormat="false" ht="15" hidden="false" customHeight="false" outlineLevel="0" collapsed="false">
      <c r="K371" s="2" t="n">
        <v>366</v>
      </c>
      <c r="L371" s="14" t="n">
        <f aca="true">$B$16+NORMINV(RAND(),0,SQRT($B$13*($B$7+$B$8^2))*$B$9*(1-$B$10))</f>
        <v>3975.65359802693</v>
      </c>
      <c r="M371" s="14" t="n">
        <f aca="true">$B$16+NORMINV(RAND(),0,SQRT($B$13*($B$7+$B$8^2))*$B$9*(1-$B$10))</f>
        <v>4406.83400329314</v>
      </c>
      <c r="N371" s="14" t="n">
        <f aca="true">$B$16+NORMINV(RAND(),0,SQRT($B$13*($B$7+$B$8^2))*$B$9*(1-$B$10))</f>
        <v>3695.36735186464</v>
      </c>
      <c r="O371" s="14" t="n">
        <f aca="true">$B$16+NORMINV(RAND(),0,SQRT($B$13*($B$7+$B$8^2))*$B$9*(1-$B$10))</f>
        <v>3717.84234224079</v>
      </c>
      <c r="P371" s="14" t="n">
        <f aca="true">$B$16+NORMINV(RAND(),0,SQRT($B$13*($B$7+$B$8^2))*$B$9*(1-$B$10))</f>
        <v>3616.31496530541</v>
      </c>
      <c r="Q371" s="14" t="n">
        <f aca="true">$B$16+NORMINV(RAND(),0,SQRT($B$13*($B$7+$B$8^2))*$B$9*(1-$B$10))</f>
        <v>4542.83266129758</v>
      </c>
      <c r="R371" s="14" t="n">
        <f aca="false">$B$4-13*($B$5+$B$6)/30-IF($B$11&lt;=13,$B$12,0)+0</f>
        <v>8876.66666666667</v>
      </c>
      <c r="S371" s="14" t="n">
        <f aca="false">$B$4-27*($B$5+$B$6)/30-IF($B$11&lt;=27,$B$12,0)+L371</f>
        <v>10565.6535980269</v>
      </c>
      <c r="T371" s="14" t="n">
        <f aca="false">$B$4-41*($B$5+$B$6)/30-IF($B$11&lt;=41,$B$12,0)+L371+M371</f>
        <v>1501.0209346534</v>
      </c>
      <c r="U371" s="14" t="n">
        <f aca="false">$B$4-55*($B$5+$B$6)/30-IF($B$11&lt;=55,$B$12,0)+L371+M371+N371</f>
        <v>2909.72161985137</v>
      </c>
      <c r="V371" s="14" t="n">
        <f aca="false">$B$4-69*($B$5+$B$6)/30-IF($B$11&lt;=69,$B$12,0)+L371+M371+N371+O371</f>
        <v>4340.8972954255</v>
      </c>
      <c r="W371" s="14" t="n">
        <f aca="false">$B$4-83*($B$5+$B$6)/30-IF($B$11&lt;=83,$B$12,0)+L371+M371+N371+O371+P371</f>
        <v>5670.54559406424</v>
      </c>
      <c r="X371" s="14" t="n">
        <f aca="false">$B$4-90*($B$5+$B$6)/30-IF($B$11&lt;=90,$B$12,0)+L371+M371+N371+O371+P371+Q371</f>
        <v>9070.04492202849</v>
      </c>
      <c r="AA371" s="14" t="n">
        <f aca="false">MIN(R371:X371)</f>
        <v>1501.0209346534</v>
      </c>
    </row>
    <row r="372" customFormat="false" ht="15" hidden="false" customHeight="false" outlineLevel="0" collapsed="false">
      <c r="K372" s="2" t="n">
        <v>367</v>
      </c>
      <c r="L372" s="14" t="n">
        <f aca="true">$B$16+NORMINV(RAND(),0,SQRT($B$13*($B$7+$B$8^2))*$B$9*(1-$B$10))</f>
        <v>4441.82459815654</v>
      </c>
      <c r="M372" s="14" t="n">
        <f aca="true">$B$16+NORMINV(RAND(),0,SQRT($B$13*($B$7+$B$8^2))*$B$9*(1-$B$10))</f>
        <v>4162.67403874661</v>
      </c>
      <c r="N372" s="14" t="n">
        <f aca="true">$B$16+NORMINV(RAND(),0,SQRT($B$13*($B$7+$B$8^2))*$B$9*(1-$B$10))</f>
        <v>3819.47046521768</v>
      </c>
      <c r="O372" s="14" t="n">
        <f aca="true">$B$16+NORMINV(RAND(),0,SQRT($B$13*($B$7+$B$8^2))*$B$9*(1-$B$10))</f>
        <v>4758.74442240978</v>
      </c>
      <c r="P372" s="14" t="n">
        <f aca="true">$B$16+NORMINV(RAND(),0,SQRT($B$13*($B$7+$B$8^2))*$B$9*(1-$B$10))</f>
        <v>3582.9128936544</v>
      </c>
      <c r="Q372" s="14" t="n">
        <f aca="true">$B$16+NORMINV(RAND(),0,SQRT($B$13*($B$7+$B$8^2))*$B$9*(1-$B$10))</f>
        <v>3692.1572646637</v>
      </c>
      <c r="R372" s="14" t="n">
        <f aca="false">$B$4-13*($B$5+$B$6)/30-IF($B$11&lt;=13,$B$12,0)+0</f>
        <v>8876.66666666667</v>
      </c>
      <c r="S372" s="14" t="n">
        <f aca="false">$B$4-27*($B$5+$B$6)/30-IF($B$11&lt;=27,$B$12,0)+L372</f>
        <v>11031.8245981565</v>
      </c>
      <c r="T372" s="14" t="n">
        <f aca="false">$B$4-41*($B$5+$B$6)/30-IF($B$11&lt;=41,$B$12,0)+L372+M372</f>
        <v>1723.03197023648</v>
      </c>
      <c r="U372" s="14" t="n">
        <f aca="false">$B$4-55*($B$5+$B$6)/30-IF($B$11&lt;=55,$B$12,0)+L372+M372+N372</f>
        <v>3255.8357687875</v>
      </c>
      <c r="V372" s="14" t="n">
        <f aca="false">$B$4-69*($B$5+$B$6)/30-IF($B$11&lt;=69,$B$12,0)+L372+M372+N372+O372</f>
        <v>5727.91352453061</v>
      </c>
      <c r="W372" s="14" t="n">
        <f aca="false">$B$4-83*($B$5+$B$6)/30-IF($B$11&lt;=83,$B$12,0)+L372+M372+N372+O372+P372</f>
        <v>7024.15975151835</v>
      </c>
      <c r="X372" s="14" t="n">
        <f aca="false">$B$4-90*($B$5+$B$6)/30-IF($B$11&lt;=90,$B$12,0)+L372+M372+N372+O372+P372+Q372</f>
        <v>9572.98368284871</v>
      </c>
      <c r="AA372" s="14" t="n">
        <f aca="false">MIN(R372:X372)</f>
        <v>1723.03197023648</v>
      </c>
    </row>
    <row r="373" customFormat="false" ht="15" hidden="false" customHeight="false" outlineLevel="0" collapsed="false">
      <c r="K373" s="2" t="n">
        <v>368</v>
      </c>
      <c r="L373" s="14" t="n">
        <f aca="true">$B$16+NORMINV(RAND(),0,SQRT($B$13*($B$7+$B$8^2))*$B$9*(1-$B$10))</f>
        <v>4149.70136043801</v>
      </c>
      <c r="M373" s="14" t="n">
        <f aca="true">$B$16+NORMINV(RAND(),0,SQRT($B$13*($B$7+$B$8^2))*$B$9*(1-$B$10))</f>
        <v>4064.52110152552</v>
      </c>
      <c r="N373" s="14" t="n">
        <f aca="true">$B$16+NORMINV(RAND(),0,SQRT($B$13*($B$7+$B$8^2))*$B$9*(1-$B$10))</f>
        <v>3856.17963672561</v>
      </c>
      <c r="O373" s="14" t="n">
        <f aca="true">$B$16+NORMINV(RAND(),0,SQRT($B$13*($B$7+$B$8^2))*$B$9*(1-$B$10))</f>
        <v>4177.71885407212</v>
      </c>
      <c r="P373" s="14" t="n">
        <f aca="true">$B$16+NORMINV(RAND(),0,SQRT($B$13*($B$7+$B$8^2))*$B$9*(1-$B$10))</f>
        <v>3956.63669607236</v>
      </c>
      <c r="Q373" s="14" t="n">
        <f aca="true">$B$16+NORMINV(RAND(),0,SQRT($B$13*($B$7+$B$8^2))*$B$9*(1-$B$10))</f>
        <v>3718.86706155296</v>
      </c>
      <c r="R373" s="14" t="n">
        <f aca="false">$B$4-13*($B$5+$B$6)/30-IF($B$11&lt;=13,$B$12,0)+0</f>
        <v>8876.66666666667</v>
      </c>
      <c r="S373" s="14" t="n">
        <f aca="false">$B$4-27*($B$5+$B$6)/30-IF($B$11&lt;=27,$B$12,0)+L373</f>
        <v>10739.701360438</v>
      </c>
      <c r="T373" s="14" t="n">
        <f aca="false">$B$4-41*($B$5+$B$6)/30-IF($B$11&lt;=41,$B$12,0)+L373+M373</f>
        <v>1332.75579529686</v>
      </c>
      <c r="U373" s="14" t="n">
        <f aca="false">$B$4-55*($B$5+$B$6)/30-IF($B$11&lt;=55,$B$12,0)+L373+M373+N373</f>
        <v>2902.2687653558</v>
      </c>
      <c r="V373" s="14" t="n">
        <f aca="false">$B$4-69*($B$5+$B$6)/30-IF($B$11&lt;=69,$B$12,0)+L373+M373+N373+O373</f>
        <v>4793.32095276126</v>
      </c>
      <c r="W373" s="14" t="n">
        <f aca="false">$B$4-83*($B$5+$B$6)/30-IF($B$11&lt;=83,$B$12,0)+L373+M373+N373+O373+P373</f>
        <v>6463.29098216695</v>
      </c>
      <c r="X373" s="14" t="n">
        <f aca="false">$B$4-90*($B$5+$B$6)/30-IF($B$11&lt;=90,$B$12,0)+L373+M373+N373+O373+P373+Q373</f>
        <v>9038.82471038658</v>
      </c>
      <c r="AA373" s="14" t="n">
        <f aca="false">MIN(R373:X373)</f>
        <v>1332.75579529686</v>
      </c>
    </row>
    <row r="374" customFormat="false" ht="15" hidden="false" customHeight="false" outlineLevel="0" collapsed="false">
      <c r="K374" s="2" t="n">
        <v>369</v>
      </c>
      <c r="L374" s="14" t="n">
        <f aca="true">$B$16+NORMINV(RAND(),0,SQRT($B$13*($B$7+$B$8^2))*$B$9*(1-$B$10))</f>
        <v>3786.30657902794</v>
      </c>
      <c r="M374" s="14" t="n">
        <f aca="true">$B$16+NORMINV(RAND(),0,SQRT($B$13*($B$7+$B$8^2))*$B$9*(1-$B$10))</f>
        <v>4775.83106124661</v>
      </c>
      <c r="N374" s="14" t="n">
        <f aca="true">$B$16+NORMINV(RAND(),0,SQRT($B$13*($B$7+$B$8^2))*$B$9*(1-$B$10))</f>
        <v>3651.88110805534</v>
      </c>
      <c r="O374" s="14" t="n">
        <f aca="true">$B$16+NORMINV(RAND(),0,SQRT($B$13*($B$7+$B$8^2))*$B$9*(1-$B$10))</f>
        <v>3916.42173677381</v>
      </c>
      <c r="P374" s="14" t="n">
        <f aca="true">$B$16+NORMINV(RAND(),0,SQRT($B$13*($B$7+$B$8^2))*$B$9*(1-$B$10))</f>
        <v>4065.16239503039</v>
      </c>
      <c r="Q374" s="14" t="n">
        <f aca="true">$B$16+NORMINV(RAND(),0,SQRT($B$13*($B$7+$B$8^2))*$B$9*(1-$B$10))</f>
        <v>4346.17469116144</v>
      </c>
      <c r="R374" s="14" t="n">
        <f aca="false">$B$4-13*($B$5+$B$6)/30-IF($B$11&lt;=13,$B$12,0)+0</f>
        <v>8876.66666666667</v>
      </c>
      <c r="S374" s="14" t="n">
        <f aca="false">$B$4-27*($B$5+$B$6)/30-IF($B$11&lt;=27,$B$12,0)+L374</f>
        <v>10376.3065790279</v>
      </c>
      <c r="T374" s="14" t="n">
        <f aca="false">$B$4-41*($B$5+$B$6)/30-IF($B$11&lt;=41,$B$12,0)+L374+M374</f>
        <v>1680.67097360788</v>
      </c>
      <c r="U374" s="14" t="n">
        <f aca="false">$B$4-55*($B$5+$B$6)/30-IF($B$11&lt;=55,$B$12,0)+L374+M374+N374</f>
        <v>3045.88541499656</v>
      </c>
      <c r="V374" s="14" t="n">
        <f aca="false">$B$4-69*($B$5+$B$6)/30-IF($B$11&lt;=69,$B$12,0)+L374+M374+N374+O374</f>
        <v>4675.6404851037</v>
      </c>
      <c r="W374" s="14" t="n">
        <f aca="false">$B$4-83*($B$5+$B$6)/30-IF($B$11&lt;=83,$B$12,0)+L374+M374+N374+O374+P374</f>
        <v>6454.13621346743</v>
      </c>
      <c r="X374" s="14" t="n">
        <f aca="false">$B$4-90*($B$5+$B$6)/30-IF($B$11&lt;=90,$B$12,0)+L374+M374+N374+O374+P374+Q374</f>
        <v>9656.97757129553</v>
      </c>
      <c r="AA374" s="14" t="n">
        <f aca="false">MIN(R374:X374)</f>
        <v>1680.67097360788</v>
      </c>
    </row>
    <row r="375" customFormat="false" ht="15" hidden="false" customHeight="false" outlineLevel="0" collapsed="false">
      <c r="K375" s="2" t="n">
        <v>370</v>
      </c>
      <c r="L375" s="14" t="n">
        <f aca="true">$B$16+NORMINV(RAND(),0,SQRT($B$13*($B$7+$B$8^2))*$B$9*(1-$B$10))</f>
        <v>4170.3129543607</v>
      </c>
      <c r="M375" s="14" t="n">
        <f aca="true">$B$16+NORMINV(RAND(),0,SQRT($B$13*($B$7+$B$8^2))*$B$9*(1-$B$10))</f>
        <v>3844.19248275373</v>
      </c>
      <c r="N375" s="14" t="n">
        <f aca="true">$B$16+NORMINV(RAND(),0,SQRT($B$13*($B$7+$B$8^2))*$B$9*(1-$B$10))</f>
        <v>3871.2404142978</v>
      </c>
      <c r="O375" s="14" t="n">
        <f aca="true">$B$16+NORMINV(RAND(),0,SQRT($B$13*($B$7+$B$8^2))*$B$9*(1-$B$10))</f>
        <v>4027.70188050886</v>
      </c>
      <c r="P375" s="14" t="n">
        <f aca="true">$B$16+NORMINV(RAND(),0,SQRT($B$13*($B$7+$B$8^2))*$B$9*(1-$B$10))</f>
        <v>2715.48079921297</v>
      </c>
      <c r="Q375" s="14" t="n">
        <f aca="true">$B$16+NORMINV(RAND(),0,SQRT($B$13*($B$7+$B$8^2))*$B$9*(1-$B$10))</f>
        <v>4015.9289477957</v>
      </c>
      <c r="R375" s="14" t="n">
        <f aca="false">$B$4-13*($B$5+$B$6)/30-IF($B$11&lt;=13,$B$12,0)+0</f>
        <v>8876.66666666667</v>
      </c>
      <c r="S375" s="14" t="n">
        <f aca="false">$B$4-27*($B$5+$B$6)/30-IF($B$11&lt;=27,$B$12,0)+L375</f>
        <v>10760.3129543607</v>
      </c>
      <c r="T375" s="14" t="n">
        <f aca="false">$B$4-41*($B$5+$B$6)/30-IF($B$11&lt;=41,$B$12,0)+L375+M375</f>
        <v>1133.03877044776</v>
      </c>
      <c r="U375" s="14" t="n">
        <f aca="false">$B$4-55*($B$5+$B$6)/30-IF($B$11&lt;=55,$B$12,0)+L375+M375+N375</f>
        <v>2717.6125180789</v>
      </c>
      <c r="V375" s="14" t="n">
        <f aca="false">$B$4-69*($B$5+$B$6)/30-IF($B$11&lt;=69,$B$12,0)+L375+M375+N375+O375</f>
        <v>4458.6477319211</v>
      </c>
      <c r="W375" s="14" t="n">
        <f aca="false">$B$4-83*($B$5+$B$6)/30-IF($B$11&lt;=83,$B$12,0)+L375+M375+N375+O375+P375</f>
        <v>4887.4618644674</v>
      </c>
      <c r="X375" s="14" t="n">
        <f aca="false">$B$4-90*($B$5+$B$6)/30-IF($B$11&lt;=90,$B$12,0)+L375+M375+N375+O375+P375+Q375</f>
        <v>7760.05747892977</v>
      </c>
      <c r="AA375" s="14" t="n">
        <f aca="false">MIN(R375:X375)</f>
        <v>1133.03877044776</v>
      </c>
    </row>
    <row r="376" customFormat="false" ht="15" hidden="false" customHeight="false" outlineLevel="0" collapsed="false">
      <c r="K376" s="2" t="n">
        <v>371</v>
      </c>
      <c r="L376" s="14" t="n">
        <f aca="true">$B$16+NORMINV(RAND(),0,SQRT($B$13*($B$7+$B$8^2))*$B$9*(1-$B$10))</f>
        <v>4473.63010682881</v>
      </c>
      <c r="M376" s="14" t="n">
        <f aca="true">$B$16+NORMINV(RAND(),0,SQRT($B$13*($B$7+$B$8^2))*$B$9*(1-$B$10))</f>
        <v>4306.23870490256</v>
      </c>
      <c r="N376" s="14" t="n">
        <f aca="true">$B$16+NORMINV(RAND(),0,SQRT($B$13*($B$7+$B$8^2))*$B$9*(1-$B$10))</f>
        <v>4283.58438941759</v>
      </c>
      <c r="O376" s="14" t="n">
        <f aca="true">$B$16+NORMINV(RAND(),0,SQRT($B$13*($B$7+$B$8^2))*$B$9*(1-$B$10))</f>
        <v>3375.52286922279</v>
      </c>
      <c r="P376" s="14" t="n">
        <f aca="true">$B$16+NORMINV(RAND(),0,SQRT($B$13*($B$7+$B$8^2))*$B$9*(1-$B$10))</f>
        <v>3804.38420080174</v>
      </c>
      <c r="Q376" s="14" t="n">
        <f aca="true">$B$16+NORMINV(RAND(),0,SQRT($B$13*($B$7+$B$8^2))*$B$9*(1-$B$10))</f>
        <v>3854.71760501113</v>
      </c>
      <c r="R376" s="14" t="n">
        <f aca="false">$B$4-13*($B$5+$B$6)/30-IF($B$11&lt;=13,$B$12,0)+0</f>
        <v>8876.66666666667</v>
      </c>
      <c r="S376" s="14" t="n">
        <f aca="false">$B$4-27*($B$5+$B$6)/30-IF($B$11&lt;=27,$B$12,0)+L376</f>
        <v>11063.6301068288</v>
      </c>
      <c r="T376" s="14" t="n">
        <f aca="false">$B$4-41*($B$5+$B$6)/30-IF($B$11&lt;=41,$B$12,0)+L376+M376</f>
        <v>1898.4021450647</v>
      </c>
      <c r="U376" s="14" t="n">
        <f aca="false">$B$4-55*($B$5+$B$6)/30-IF($B$11&lt;=55,$B$12,0)+L376+M376+N376</f>
        <v>3895.31986781563</v>
      </c>
      <c r="V376" s="14" t="n">
        <f aca="false">$B$4-69*($B$5+$B$6)/30-IF($B$11&lt;=69,$B$12,0)+L376+M376+N376+O376</f>
        <v>4984.17607037175</v>
      </c>
      <c r="W376" s="14" t="n">
        <f aca="false">$B$4-83*($B$5+$B$6)/30-IF($B$11&lt;=83,$B$12,0)+L376+M376+N376+O376+P376</f>
        <v>6501.89360450683</v>
      </c>
      <c r="X376" s="14" t="n">
        <f aca="false">$B$4-90*($B$5+$B$6)/30-IF($B$11&lt;=90,$B$12,0)+L376+M376+N376+O376+P376+Q376</f>
        <v>9213.27787618463</v>
      </c>
      <c r="AA376" s="14" t="n">
        <f aca="false">MIN(R376:X376)</f>
        <v>1898.4021450647</v>
      </c>
    </row>
    <row r="377" customFormat="false" ht="15" hidden="false" customHeight="false" outlineLevel="0" collapsed="false">
      <c r="K377" s="2" t="n">
        <v>372</v>
      </c>
      <c r="L377" s="14" t="n">
        <f aca="true">$B$16+NORMINV(RAND(),0,SQRT($B$13*($B$7+$B$8^2))*$B$9*(1-$B$10))</f>
        <v>4253.12143349687</v>
      </c>
      <c r="M377" s="14" t="n">
        <f aca="true">$B$16+NORMINV(RAND(),0,SQRT($B$13*($B$7+$B$8^2))*$B$9*(1-$B$10))</f>
        <v>4736.58496775175</v>
      </c>
      <c r="N377" s="14" t="n">
        <f aca="true">$B$16+NORMINV(RAND(),0,SQRT($B$13*($B$7+$B$8^2))*$B$9*(1-$B$10))</f>
        <v>3915.55418065274</v>
      </c>
      <c r="O377" s="14" t="n">
        <f aca="true">$B$16+NORMINV(RAND(),0,SQRT($B$13*($B$7+$B$8^2))*$B$9*(1-$B$10))</f>
        <v>4046.8799263614</v>
      </c>
      <c r="P377" s="14" t="n">
        <f aca="true">$B$16+NORMINV(RAND(),0,SQRT($B$13*($B$7+$B$8^2))*$B$9*(1-$B$10))</f>
        <v>3930.77865565315</v>
      </c>
      <c r="Q377" s="14" t="n">
        <f aca="true">$B$16+NORMINV(RAND(),0,SQRT($B$13*($B$7+$B$8^2))*$B$9*(1-$B$10))</f>
        <v>4704.64213851226</v>
      </c>
      <c r="R377" s="14" t="n">
        <f aca="false">$B$4-13*($B$5+$B$6)/30-IF($B$11&lt;=13,$B$12,0)+0</f>
        <v>8876.66666666667</v>
      </c>
      <c r="S377" s="14" t="n">
        <f aca="false">$B$4-27*($B$5+$B$6)/30-IF($B$11&lt;=27,$B$12,0)+L377</f>
        <v>10843.1214334969</v>
      </c>
      <c r="T377" s="14" t="n">
        <f aca="false">$B$4-41*($B$5+$B$6)/30-IF($B$11&lt;=41,$B$12,0)+L377+M377</f>
        <v>2108.23973458195</v>
      </c>
      <c r="U377" s="14" t="n">
        <f aca="false">$B$4-55*($B$5+$B$6)/30-IF($B$11&lt;=55,$B$12,0)+L377+M377+N377</f>
        <v>3737.12724856802</v>
      </c>
      <c r="V377" s="14" t="n">
        <f aca="false">$B$4-69*($B$5+$B$6)/30-IF($B$11&lt;=69,$B$12,0)+L377+M377+N377+O377</f>
        <v>5497.34050826276</v>
      </c>
      <c r="W377" s="14" t="n">
        <f aca="false">$B$4-83*($B$5+$B$6)/30-IF($B$11&lt;=83,$B$12,0)+L377+M377+N377+O377+P377</f>
        <v>7141.45249724924</v>
      </c>
      <c r="X377" s="14" t="n">
        <f aca="false">$B$4-90*($B$5+$B$6)/30-IF($B$11&lt;=90,$B$12,0)+L377+M377+N377+O377+P377+Q377</f>
        <v>10702.7613024282</v>
      </c>
      <c r="AA377" s="14" t="n">
        <f aca="false">MIN(R377:X377)</f>
        <v>2108.23973458195</v>
      </c>
    </row>
    <row r="378" customFormat="false" ht="15" hidden="false" customHeight="false" outlineLevel="0" collapsed="false">
      <c r="K378" s="2" t="n">
        <v>373</v>
      </c>
      <c r="L378" s="14" t="n">
        <f aca="true">$B$16+NORMINV(RAND(),0,SQRT($B$13*($B$7+$B$8^2))*$B$9*(1-$B$10))</f>
        <v>4219.04370096701</v>
      </c>
      <c r="M378" s="14" t="n">
        <f aca="true">$B$16+NORMINV(RAND(),0,SQRT($B$13*($B$7+$B$8^2))*$B$9*(1-$B$10))</f>
        <v>4178.20109921637</v>
      </c>
      <c r="N378" s="14" t="n">
        <f aca="true">$B$16+NORMINV(RAND(),0,SQRT($B$13*($B$7+$B$8^2))*$B$9*(1-$B$10))</f>
        <v>3687.87943574876</v>
      </c>
      <c r="O378" s="14" t="n">
        <f aca="true">$B$16+NORMINV(RAND(),0,SQRT($B$13*($B$7+$B$8^2))*$B$9*(1-$B$10))</f>
        <v>3537.95664005477</v>
      </c>
      <c r="P378" s="14" t="n">
        <f aca="true">$B$16+NORMINV(RAND(),0,SQRT($B$13*($B$7+$B$8^2))*$B$9*(1-$B$10))</f>
        <v>4386.84436505227</v>
      </c>
      <c r="Q378" s="14" t="n">
        <f aca="true">$B$16+NORMINV(RAND(),0,SQRT($B$13*($B$7+$B$8^2))*$B$9*(1-$B$10))</f>
        <v>3937.18459744263</v>
      </c>
      <c r="R378" s="14" t="n">
        <f aca="false">$B$4-13*($B$5+$B$6)/30-IF($B$11&lt;=13,$B$12,0)+0</f>
        <v>8876.66666666667</v>
      </c>
      <c r="S378" s="14" t="n">
        <f aca="false">$B$4-27*($B$5+$B$6)/30-IF($B$11&lt;=27,$B$12,0)+L378</f>
        <v>10809.043700967</v>
      </c>
      <c r="T378" s="14" t="n">
        <f aca="false">$B$4-41*($B$5+$B$6)/30-IF($B$11&lt;=41,$B$12,0)+L378+M378</f>
        <v>1515.77813351671</v>
      </c>
      <c r="U378" s="14" t="n">
        <f aca="false">$B$4-55*($B$5+$B$6)/30-IF($B$11&lt;=55,$B$12,0)+L378+M378+N378</f>
        <v>2916.99090259881</v>
      </c>
      <c r="V378" s="14" t="n">
        <f aca="false">$B$4-69*($B$5+$B$6)/30-IF($B$11&lt;=69,$B$12,0)+L378+M378+N378+O378</f>
        <v>4168.28087598692</v>
      </c>
      <c r="W378" s="14" t="n">
        <f aca="false">$B$4-83*($B$5+$B$6)/30-IF($B$11&lt;=83,$B$12,0)+L378+M378+N378+O378+P378</f>
        <v>6268.45857437252</v>
      </c>
      <c r="X378" s="14" t="n">
        <f aca="false">$B$4-90*($B$5+$B$6)/30-IF($B$11&lt;=90,$B$12,0)+L378+M378+N378+O378+P378+Q378</f>
        <v>9062.30983848181</v>
      </c>
      <c r="AA378" s="14" t="n">
        <f aca="false">MIN(R378:X378)</f>
        <v>1515.77813351671</v>
      </c>
    </row>
    <row r="379" customFormat="false" ht="15" hidden="false" customHeight="false" outlineLevel="0" collapsed="false">
      <c r="K379" s="2" t="n">
        <v>374</v>
      </c>
      <c r="L379" s="14" t="n">
        <f aca="true">$B$16+NORMINV(RAND(),0,SQRT($B$13*($B$7+$B$8^2))*$B$9*(1-$B$10))</f>
        <v>3659.78419549017</v>
      </c>
      <c r="M379" s="14" t="n">
        <f aca="true">$B$16+NORMINV(RAND(),0,SQRT($B$13*($B$7+$B$8^2))*$B$9*(1-$B$10))</f>
        <v>4174.77622063989</v>
      </c>
      <c r="N379" s="14" t="n">
        <f aca="true">$B$16+NORMINV(RAND(),0,SQRT($B$13*($B$7+$B$8^2))*$B$9*(1-$B$10))</f>
        <v>4297.01388559992</v>
      </c>
      <c r="O379" s="14" t="n">
        <f aca="true">$B$16+NORMINV(RAND(),0,SQRT($B$13*($B$7+$B$8^2))*$B$9*(1-$B$10))</f>
        <v>3744.51290685651</v>
      </c>
      <c r="P379" s="14" t="n">
        <f aca="true">$B$16+NORMINV(RAND(),0,SQRT($B$13*($B$7+$B$8^2))*$B$9*(1-$B$10))</f>
        <v>3941.39785354075</v>
      </c>
      <c r="Q379" s="14" t="n">
        <f aca="true">$B$16+NORMINV(RAND(),0,SQRT($B$13*($B$7+$B$8^2))*$B$9*(1-$B$10))</f>
        <v>4557.22331160112</v>
      </c>
      <c r="R379" s="14" t="n">
        <f aca="false">$B$4-13*($B$5+$B$6)/30-IF($B$11&lt;=13,$B$12,0)+0</f>
        <v>8876.66666666667</v>
      </c>
      <c r="S379" s="14" t="n">
        <f aca="false">$B$4-27*($B$5+$B$6)/30-IF($B$11&lt;=27,$B$12,0)+L379</f>
        <v>10249.7841954902</v>
      </c>
      <c r="T379" s="14" t="n">
        <f aca="false">$B$4-41*($B$5+$B$6)/30-IF($B$11&lt;=41,$B$12,0)+L379+M379</f>
        <v>953.093749463388</v>
      </c>
      <c r="U379" s="14" t="n">
        <f aca="false">$B$4-55*($B$5+$B$6)/30-IF($B$11&lt;=55,$B$12,0)+L379+M379+N379</f>
        <v>2963.44096839664</v>
      </c>
      <c r="V379" s="14" t="n">
        <f aca="false">$B$4-69*($B$5+$B$6)/30-IF($B$11&lt;=69,$B$12,0)+L379+M379+N379+O379</f>
        <v>4421.28720858649</v>
      </c>
      <c r="W379" s="14" t="n">
        <f aca="false">$B$4-83*($B$5+$B$6)/30-IF($B$11&lt;=83,$B$12,0)+L379+M379+N379+O379+P379</f>
        <v>6076.01839546057</v>
      </c>
      <c r="X379" s="14" t="n">
        <f aca="false">$B$4-90*($B$5+$B$6)/30-IF($B$11&lt;=90,$B$12,0)+L379+M379+N379+O379+P379+Q379</f>
        <v>9489.90837372835</v>
      </c>
      <c r="AA379" s="14" t="n">
        <f aca="false">MIN(R379:X379)</f>
        <v>953.093749463388</v>
      </c>
    </row>
    <row r="380" customFormat="false" ht="15" hidden="false" customHeight="false" outlineLevel="0" collapsed="false">
      <c r="K380" s="2" t="n">
        <v>375</v>
      </c>
      <c r="L380" s="14" t="n">
        <f aca="true">$B$16+NORMINV(RAND(),0,SQRT($B$13*($B$7+$B$8^2))*$B$9*(1-$B$10))</f>
        <v>4300.27929072396</v>
      </c>
      <c r="M380" s="14" t="n">
        <f aca="true">$B$16+NORMINV(RAND(),0,SQRT($B$13*($B$7+$B$8^2))*$B$9*(1-$B$10))</f>
        <v>3771.30557563672</v>
      </c>
      <c r="N380" s="14" t="n">
        <f aca="true">$B$16+NORMINV(RAND(),0,SQRT($B$13*($B$7+$B$8^2))*$B$9*(1-$B$10))</f>
        <v>3486.3593377573</v>
      </c>
      <c r="O380" s="14" t="n">
        <f aca="true">$B$16+NORMINV(RAND(),0,SQRT($B$13*($B$7+$B$8^2))*$B$9*(1-$B$10))</f>
        <v>4022.30631130464</v>
      </c>
      <c r="P380" s="14" t="n">
        <f aca="true">$B$16+NORMINV(RAND(),0,SQRT($B$13*($B$7+$B$8^2))*$B$9*(1-$B$10))</f>
        <v>3793.44940355606</v>
      </c>
      <c r="Q380" s="14" t="n">
        <f aca="true">$B$16+NORMINV(RAND(),0,SQRT($B$13*($B$7+$B$8^2))*$B$9*(1-$B$10))</f>
        <v>3949.96556961041</v>
      </c>
      <c r="R380" s="14" t="n">
        <f aca="false">$B$4-13*($B$5+$B$6)/30-IF($B$11&lt;=13,$B$12,0)+0</f>
        <v>8876.66666666667</v>
      </c>
      <c r="S380" s="14" t="n">
        <f aca="false">$B$4-27*($B$5+$B$6)/30-IF($B$11&lt;=27,$B$12,0)+L380</f>
        <v>10890.279290724</v>
      </c>
      <c r="T380" s="14" t="n">
        <f aca="false">$B$4-41*($B$5+$B$6)/30-IF($B$11&lt;=41,$B$12,0)+L380+M380</f>
        <v>1190.11819969401</v>
      </c>
      <c r="U380" s="14" t="n">
        <f aca="false">$B$4-55*($B$5+$B$6)/30-IF($B$11&lt;=55,$B$12,0)+L380+M380+N380</f>
        <v>2389.81087078464</v>
      </c>
      <c r="V380" s="14" t="n">
        <f aca="false">$B$4-69*($B$5+$B$6)/30-IF($B$11&lt;=69,$B$12,0)+L380+M380+N380+O380</f>
        <v>4125.45051542261</v>
      </c>
      <c r="W380" s="14" t="n">
        <f aca="false">$B$4-83*($B$5+$B$6)/30-IF($B$11&lt;=83,$B$12,0)+L380+M380+N380+O380+P380</f>
        <v>5632.23325231201</v>
      </c>
      <c r="X380" s="14" t="n">
        <f aca="false">$B$4-90*($B$5+$B$6)/30-IF($B$11&lt;=90,$B$12,0)+L380+M380+N380+O380+P380+Q380</f>
        <v>8438.86548858908</v>
      </c>
      <c r="AA380" s="14" t="n">
        <f aca="false">MIN(R380:X380)</f>
        <v>1190.11819969401</v>
      </c>
    </row>
    <row r="381" customFormat="false" ht="15" hidden="false" customHeight="false" outlineLevel="0" collapsed="false">
      <c r="K381" s="2" t="n">
        <v>376</v>
      </c>
      <c r="L381" s="14" t="n">
        <f aca="true">$B$16+NORMINV(RAND(),0,SQRT($B$13*($B$7+$B$8^2))*$B$9*(1-$B$10))</f>
        <v>4257.69849860267</v>
      </c>
      <c r="M381" s="14" t="n">
        <f aca="true">$B$16+NORMINV(RAND(),0,SQRT($B$13*($B$7+$B$8^2))*$B$9*(1-$B$10))</f>
        <v>4408.2230652779</v>
      </c>
      <c r="N381" s="14" t="n">
        <f aca="true">$B$16+NORMINV(RAND(),0,SQRT($B$13*($B$7+$B$8^2))*$B$9*(1-$B$10))</f>
        <v>4412.43210064905</v>
      </c>
      <c r="O381" s="14" t="n">
        <f aca="true">$B$16+NORMINV(RAND(),0,SQRT($B$13*($B$7+$B$8^2))*$B$9*(1-$B$10))</f>
        <v>4024.28674838142</v>
      </c>
      <c r="P381" s="14" t="n">
        <f aca="true">$B$16+NORMINV(RAND(),0,SQRT($B$13*($B$7+$B$8^2))*$B$9*(1-$B$10))</f>
        <v>3634.87064493459</v>
      </c>
      <c r="Q381" s="14" t="n">
        <f aca="true">$B$16+NORMINV(RAND(),0,SQRT($B$13*($B$7+$B$8^2))*$B$9*(1-$B$10))</f>
        <v>4630.41330023979</v>
      </c>
      <c r="R381" s="14" t="n">
        <f aca="false">$B$4-13*($B$5+$B$6)/30-IF($B$11&lt;=13,$B$12,0)+0</f>
        <v>8876.66666666667</v>
      </c>
      <c r="S381" s="14" t="n">
        <f aca="false">$B$4-27*($B$5+$B$6)/30-IF($B$11&lt;=27,$B$12,0)+L381</f>
        <v>10847.6984986027</v>
      </c>
      <c r="T381" s="14" t="n">
        <f aca="false">$B$4-41*($B$5+$B$6)/30-IF($B$11&lt;=41,$B$12,0)+L381+M381</f>
        <v>1784.45489721391</v>
      </c>
      <c r="U381" s="14" t="n">
        <f aca="false">$B$4-55*($B$5+$B$6)/30-IF($B$11&lt;=55,$B$12,0)+L381+M381+N381</f>
        <v>3910.22033119629</v>
      </c>
      <c r="V381" s="14" t="n">
        <f aca="false">$B$4-69*($B$5+$B$6)/30-IF($B$11&lt;=69,$B$12,0)+L381+M381+N381+O381</f>
        <v>5647.84041291104</v>
      </c>
      <c r="W381" s="14" t="n">
        <f aca="false">$B$4-83*($B$5+$B$6)/30-IF($B$11&lt;=83,$B$12,0)+L381+M381+N381+O381+P381</f>
        <v>6996.04439117897</v>
      </c>
      <c r="X381" s="14" t="n">
        <f aca="false">$B$4-90*($B$5+$B$6)/30-IF($B$11&lt;=90,$B$12,0)+L381+M381+N381+O381+P381+Q381</f>
        <v>10483.1243580854</v>
      </c>
      <c r="AA381" s="14" t="n">
        <f aca="false">MIN(R381:X381)</f>
        <v>1784.45489721391</v>
      </c>
    </row>
    <row r="382" customFormat="false" ht="15" hidden="false" customHeight="false" outlineLevel="0" collapsed="false">
      <c r="K382" s="2" t="n">
        <v>377</v>
      </c>
      <c r="L382" s="14" t="n">
        <f aca="true">$B$16+NORMINV(RAND(),0,SQRT($B$13*($B$7+$B$8^2))*$B$9*(1-$B$10))</f>
        <v>3740.33116757729</v>
      </c>
      <c r="M382" s="14" t="n">
        <f aca="true">$B$16+NORMINV(RAND(),0,SQRT($B$13*($B$7+$B$8^2))*$B$9*(1-$B$10))</f>
        <v>4205.48567474634</v>
      </c>
      <c r="N382" s="14" t="n">
        <f aca="true">$B$16+NORMINV(RAND(),0,SQRT($B$13*($B$7+$B$8^2))*$B$9*(1-$B$10))</f>
        <v>4231.77586290229</v>
      </c>
      <c r="O382" s="14" t="n">
        <f aca="true">$B$16+NORMINV(RAND(),0,SQRT($B$13*($B$7+$B$8^2))*$B$9*(1-$B$10))</f>
        <v>4105.7130783177</v>
      </c>
      <c r="P382" s="14" t="n">
        <f aca="true">$B$16+NORMINV(RAND(),0,SQRT($B$13*($B$7+$B$8^2))*$B$9*(1-$B$10))</f>
        <v>4133.84921892923</v>
      </c>
      <c r="Q382" s="14" t="n">
        <f aca="true">$B$16+NORMINV(RAND(),0,SQRT($B$13*($B$7+$B$8^2))*$B$9*(1-$B$10))</f>
        <v>3821.24916364204</v>
      </c>
      <c r="R382" s="14" t="n">
        <f aca="false">$B$4-13*($B$5+$B$6)/30-IF($B$11&lt;=13,$B$12,0)+0</f>
        <v>8876.66666666667</v>
      </c>
      <c r="S382" s="14" t="n">
        <f aca="false">$B$4-27*($B$5+$B$6)/30-IF($B$11&lt;=27,$B$12,0)+L382</f>
        <v>10330.3311675773</v>
      </c>
      <c r="T382" s="14" t="n">
        <f aca="false">$B$4-41*($B$5+$B$6)/30-IF($B$11&lt;=41,$B$12,0)+L382+M382</f>
        <v>1064.35017565696</v>
      </c>
      <c r="U382" s="14" t="n">
        <f aca="false">$B$4-55*($B$5+$B$6)/30-IF($B$11&lt;=55,$B$12,0)+L382+M382+N382</f>
        <v>3009.45937189258</v>
      </c>
      <c r="V382" s="14" t="n">
        <f aca="false">$B$4-69*($B$5+$B$6)/30-IF($B$11&lt;=69,$B$12,0)+L382+M382+N382+O382</f>
        <v>4828.50578354362</v>
      </c>
      <c r="W382" s="14" t="n">
        <f aca="false">$B$4-83*($B$5+$B$6)/30-IF($B$11&lt;=83,$B$12,0)+L382+M382+N382+O382+P382</f>
        <v>6675.68833580619</v>
      </c>
      <c r="X382" s="14" t="n">
        <f aca="false">$B$4-90*($B$5+$B$6)/30-IF($B$11&lt;=90,$B$12,0)+L382+M382+N382+O382+P382+Q382</f>
        <v>9353.60416611489</v>
      </c>
      <c r="AA382" s="14" t="n">
        <f aca="false">MIN(R382:X382)</f>
        <v>1064.35017565696</v>
      </c>
    </row>
    <row r="383" customFormat="false" ht="15" hidden="false" customHeight="false" outlineLevel="0" collapsed="false">
      <c r="K383" s="2" t="n">
        <v>378</v>
      </c>
      <c r="L383" s="14" t="n">
        <f aca="true">$B$16+NORMINV(RAND(),0,SQRT($B$13*($B$7+$B$8^2))*$B$9*(1-$B$10))</f>
        <v>4374.44816334123</v>
      </c>
      <c r="M383" s="14" t="n">
        <f aca="true">$B$16+NORMINV(RAND(),0,SQRT($B$13*($B$7+$B$8^2))*$B$9*(1-$B$10))</f>
        <v>3782.99256482077</v>
      </c>
      <c r="N383" s="14" t="n">
        <f aca="true">$B$16+NORMINV(RAND(),0,SQRT($B$13*($B$7+$B$8^2))*$B$9*(1-$B$10))</f>
        <v>3758.27713282351</v>
      </c>
      <c r="O383" s="14" t="n">
        <f aca="true">$B$16+NORMINV(RAND(),0,SQRT($B$13*($B$7+$B$8^2))*$B$9*(1-$B$10))</f>
        <v>4444.66239292014</v>
      </c>
      <c r="P383" s="14" t="n">
        <f aca="true">$B$16+NORMINV(RAND(),0,SQRT($B$13*($B$7+$B$8^2))*$B$9*(1-$B$10))</f>
        <v>3800.29422664025</v>
      </c>
      <c r="Q383" s="14" t="n">
        <f aca="true">$B$16+NORMINV(RAND(),0,SQRT($B$13*($B$7+$B$8^2))*$B$9*(1-$B$10))</f>
        <v>4344.57434965841</v>
      </c>
      <c r="R383" s="14" t="n">
        <f aca="false">$B$4-13*($B$5+$B$6)/30-IF($B$11&lt;=13,$B$12,0)+0</f>
        <v>8876.66666666667</v>
      </c>
      <c r="S383" s="14" t="n">
        <f aca="false">$B$4-27*($B$5+$B$6)/30-IF($B$11&lt;=27,$B$12,0)+L383</f>
        <v>10964.4481633412</v>
      </c>
      <c r="T383" s="14" t="n">
        <f aca="false">$B$4-41*($B$5+$B$6)/30-IF($B$11&lt;=41,$B$12,0)+L383+M383</f>
        <v>1275.97406149533</v>
      </c>
      <c r="U383" s="14" t="n">
        <f aca="false">$B$4-55*($B$5+$B$6)/30-IF($B$11&lt;=55,$B$12,0)+L383+M383+N383</f>
        <v>2747.58452765218</v>
      </c>
      <c r="V383" s="14" t="n">
        <f aca="false">$B$4-69*($B$5+$B$6)/30-IF($B$11&lt;=69,$B$12,0)+L383+M383+N383+O383</f>
        <v>4905.58025390565</v>
      </c>
      <c r="W383" s="14" t="n">
        <f aca="false">$B$4-83*($B$5+$B$6)/30-IF($B$11&lt;=83,$B$12,0)+L383+M383+N383+O383+P383</f>
        <v>6419.20781387924</v>
      </c>
      <c r="X383" s="14" t="n">
        <f aca="false">$B$4-90*($B$5+$B$6)/30-IF($B$11&lt;=90,$B$12,0)+L383+M383+N383+O383+P383+Q383</f>
        <v>9620.44883020431</v>
      </c>
      <c r="AA383" s="14" t="n">
        <f aca="false">MIN(R383:X383)</f>
        <v>1275.97406149533</v>
      </c>
    </row>
    <row r="384" customFormat="false" ht="15" hidden="false" customHeight="false" outlineLevel="0" collapsed="false">
      <c r="K384" s="2" t="n">
        <v>379</v>
      </c>
      <c r="L384" s="14" t="n">
        <f aca="true">$B$16+NORMINV(RAND(),0,SQRT($B$13*($B$7+$B$8^2))*$B$9*(1-$B$10))</f>
        <v>3391.11656475911</v>
      </c>
      <c r="M384" s="14" t="n">
        <f aca="true">$B$16+NORMINV(RAND(),0,SQRT($B$13*($B$7+$B$8^2))*$B$9*(1-$B$10))</f>
        <v>4276.38615373732</v>
      </c>
      <c r="N384" s="14" t="n">
        <f aca="true">$B$16+NORMINV(RAND(),0,SQRT($B$13*($B$7+$B$8^2))*$B$9*(1-$B$10))</f>
        <v>4034.24211128521</v>
      </c>
      <c r="O384" s="14" t="n">
        <f aca="true">$B$16+NORMINV(RAND(),0,SQRT($B$13*($B$7+$B$8^2))*$B$9*(1-$B$10))</f>
        <v>3619.47159495672</v>
      </c>
      <c r="P384" s="14" t="n">
        <f aca="true">$B$16+NORMINV(RAND(),0,SQRT($B$13*($B$7+$B$8^2))*$B$9*(1-$B$10))</f>
        <v>4141.39620188245</v>
      </c>
      <c r="Q384" s="14" t="n">
        <f aca="true">$B$16+NORMINV(RAND(),0,SQRT($B$13*($B$7+$B$8^2))*$B$9*(1-$B$10))</f>
        <v>4437.07068599402</v>
      </c>
      <c r="R384" s="14" t="n">
        <f aca="false">$B$4-13*($B$5+$B$6)/30-IF($B$11&lt;=13,$B$12,0)+0</f>
        <v>8876.66666666667</v>
      </c>
      <c r="S384" s="14" t="n">
        <f aca="false">$B$4-27*($B$5+$B$6)/30-IF($B$11&lt;=27,$B$12,0)+L384</f>
        <v>9981.11656475911</v>
      </c>
      <c r="T384" s="14" t="n">
        <f aca="false">$B$4-41*($B$5+$B$6)/30-IF($B$11&lt;=41,$B$12,0)+L384+M384</f>
        <v>786.036051829758</v>
      </c>
      <c r="U384" s="14" t="n">
        <f aca="false">$B$4-55*($B$5+$B$6)/30-IF($B$11&lt;=55,$B$12,0)+L384+M384+N384</f>
        <v>2533.6114964483</v>
      </c>
      <c r="V384" s="14" t="n">
        <f aca="false">$B$4-69*($B$5+$B$6)/30-IF($B$11&lt;=69,$B$12,0)+L384+M384+N384+O384</f>
        <v>3866.41642473835</v>
      </c>
      <c r="W384" s="14" t="n">
        <f aca="false">$B$4-83*($B$5+$B$6)/30-IF($B$11&lt;=83,$B$12,0)+L384+M384+N384+O384+P384</f>
        <v>5721.14595995413</v>
      </c>
      <c r="X384" s="14" t="n">
        <f aca="false">$B$4-90*($B$5+$B$6)/30-IF($B$11&lt;=90,$B$12,0)+L384+M384+N384+O384+P384+Q384</f>
        <v>9014.88331261481</v>
      </c>
      <c r="AA384" s="14" t="n">
        <f aca="false">MIN(R384:X384)</f>
        <v>786.036051829758</v>
      </c>
    </row>
    <row r="385" customFormat="false" ht="15" hidden="false" customHeight="false" outlineLevel="0" collapsed="false">
      <c r="K385" s="2" t="n">
        <v>380</v>
      </c>
      <c r="L385" s="14" t="n">
        <f aca="true">$B$16+NORMINV(RAND(),0,SQRT($B$13*($B$7+$B$8^2))*$B$9*(1-$B$10))</f>
        <v>4658.07394937794</v>
      </c>
      <c r="M385" s="14" t="n">
        <f aca="true">$B$16+NORMINV(RAND(),0,SQRT($B$13*($B$7+$B$8^2))*$B$9*(1-$B$10))</f>
        <v>3112.81039001461</v>
      </c>
      <c r="N385" s="14" t="n">
        <f aca="true">$B$16+NORMINV(RAND(),0,SQRT($B$13*($B$7+$B$8^2))*$B$9*(1-$B$10))</f>
        <v>4202.84776926825</v>
      </c>
      <c r="O385" s="14" t="n">
        <f aca="true">$B$16+NORMINV(RAND(),0,SQRT($B$13*($B$7+$B$8^2))*$B$9*(1-$B$10))</f>
        <v>3568.76616286509</v>
      </c>
      <c r="P385" s="14" t="n">
        <f aca="true">$B$16+NORMINV(RAND(),0,SQRT($B$13*($B$7+$B$8^2))*$B$9*(1-$B$10))</f>
        <v>3483.54347857891</v>
      </c>
      <c r="Q385" s="14" t="n">
        <f aca="true">$B$16+NORMINV(RAND(),0,SQRT($B$13*($B$7+$B$8^2))*$B$9*(1-$B$10))</f>
        <v>4511.51006318746</v>
      </c>
      <c r="R385" s="14" t="n">
        <f aca="false">$B$4-13*($B$5+$B$6)/30-IF($B$11&lt;=13,$B$12,0)+0</f>
        <v>8876.66666666667</v>
      </c>
      <c r="S385" s="14" t="n">
        <f aca="false">$B$4-27*($B$5+$B$6)/30-IF($B$11&lt;=27,$B$12,0)+L385</f>
        <v>11248.0739493779</v>
      </c>
      <c r="T385" s="14" t="n">
        <f aca="false">$B$4-41*($B$5+$B$6)/30-IF($B$11&lt;=41,$B$12,0)+L385+M385</f>
        <v>889.417672725882</v>
      </c>
      <c r="U385" s="14" t="n">
        <f aca="false">$B$4-55*($B$5+$B$6)/30-IF($B$11&lt;=55,$B$12,0)+L385+M385+N385</f>
        <v>2805.59877532747</v>
      </c>
      <c r="V385" s="14" t="n">
        <f aca="false">$B$4-69*($B$5+$B$6)/30-IF($B$11&lt;=69,$B$12,0)+L385+M385+N385+O385</f>
        <v>4087.69827152589</v>
      </c>
      <c r="W385" s="14" t="n">
        <f aca="false">$B$4-83*($B$5+$B$6)/30-IF($B$11&lt;=83,$B$12,0)+L385+M385+N385+O385+P385</f>
        <v>5284.57508343813</v>
      </c>
      <c r="X385" s="14" t="n">
        <f aca="false">$B$4-90*($B$5+$B$6)/30-IF($B$11&lt;=90,$B$12,0)+L385+M385+N385+O385+P385+Q385</f>
        <v>8652.75181329226</v>
      </c>
      <c r="AA385" s="14" t="n">
        <f aca="false">MIN(R385:X385)</f>
        <v>889.417672725882</v>
      </c>
    </row>
    <row r="386" customFormat="false" ht="15" hidden="false" customHeight="false" outlineLevel="0" collapsed="false">
      <c r="K386" s="2" t="n">
        <v>381</v>
      </c>
      <c r="L386" s="14" t="n">
        <f aca="true">$B$16+NORMINV(RAND(),0,SQRT($B$13*($B$7+$B$8^2))*$B$9*(1-$B$10))</f>
        <v>4479.52930784364</v>
      </c>
      <c r="M386" s="14" t="n">
        <f aca="true">$B$16+NORMINV(RAND(),0,SQRT($B$13*($B$7+$B$8^2))*$B$9*(1-$B$10))</f>
        <v>3789.71911215644</v>
      </c>
      <c r="N386" s="14" t="n">
        <f aca="true">$B$16+NORMINV(RAND(),0,SQRT($B$13*($B$7+$B$8^2))*$B$9*(1-$B$10))</f>
        <v>4446.71031611918</v>
      </c>
      <c r="O386" s="14" t="n">
        <f aca="true">$B$16+NORMINV(RAND(),0,SQRT($B$13*($B$7+$B$8^2))*$B$9*(1-$B$10))</f>
        <v>3421.06385903005</v>
      </c>
      <c r="P386" s="14" t="n">
        <f aca="true">$B$16+NORMINV(RAND(),0,SQRT($B$13*($B$7+$B$8^2))*$B$9*(1-$B$10))</f>
        <v>3264.15867078026</v>
      </c>
      <c r="Q386" s="14" t="n">
        <f aca="true">$B$16+NORMINV(RAND(),0,SQRT($B$13*($B$7+$B$8^2))*$B$9*(1-$B$10))</f>
        <v>3626.51179029959</v>
      </c>
      <c r="R386" s="14" t="n">
        <f aca="false">$B$4-13*($B$5+$B$6)/30-IF($B$11&lt;=13,$B$12,0)+0</f>
        <v>8876.66666666667</v>
      </c>
      <c r="S386" s="14" t="n">
        <f aca="false">$B$4-27*($B$5+$B$6)/30-IF($B$11&lt;=27,$B$12,0)+L386</f>
        <v>11069.5293078436</v>
      </c>
      <c r="T386" s="14" t="n">
        <f aca="false">$B$4-41*($B$5+$B$6)/30-IF($B$11&lt;=41,$B$12,0)+L386+M386</f>
        <v>1387.78175333342</v>
      </c>
      <c r="U386" s="14" t="n">
        <f aca="false">$B$4-55*($B$5+$B$6)/30-IF($B$11&lt;=55,$B$12,0)+L386+M386+N386</f>
        <v>3547.82540278593</v>
      </c>
      <c r="V386" s="14" t="n">
        <f aca="false">$B$4-69*($B$5+$B$6)/30-IF($B$11&lt;=69,$B$12,0)+L386+M386+N386+O386</f>
        <v>4682.22259514931</v>
      </c>
      <c r="W386" s="14" t="n">
        <f aca="false">$B$4-83*($B$5+$B$6)/30-IF($B$11&lt;=83,$B$12,0)+L386+M386+N386+O386+P386</f>
        <v>5659.7145992629</v>
      </c>
      <c r="X386" s="14" t="n">
        <f aca="false">$B$4-90*($B$5+$B$6)/30-IF($B$11&lt;=90,$B$12,0)+L386+M386+N386+O386+P386+Q386</f>
        <v>8142.89305622916</v>
      </c>
      <c r="AA386" s="14" t="n">
        <f aca="false">MIN(R386:X386)</f>
        <v>1387.78175333342</v>
      </c>
    </row>
    <row r="387" customFormat="false" ht="15" hidden="false" customHeight="false" outlineLevel="0" collapsed="false">
      <c r="K387" s="2" t="n">
        <v>382</v>
      </c>
      <c r="L387" s="14" t="n">
        <f aca="true">$B$16+NORMINV(RAND(),0,SQRT($B$13*($B$7+$B$8^2))*$B$9*(1-$B$10))</f>
        <v>4150.25668202518</v>
      </c>
      <c r="M387" s="14" t="n">
        <f aca="true">$B$16+NORMINV(RAND(),0,SQRT($B$13*($B$7+$B$8^2))*$B$9*(1-$B$10))</f>
        <v>4250.69241218643</v>
      </c>
      <c r="N387" s="14" t="n">
        <f aca="true">$B$16+NORMINV(RAND(),0,SQRT($B$13*($B$7+$B$8^2))*$B$9*(1-$B$10))</f>
        <v>3724.56514084416</v>
      </c>
      <c r="O387" s="14" t="n">
        <f aca="true">$B$16+NORMINV(RAND(),0,SQRT($B$13*($B$7+$B$8^2))*$B$9*(1-$B$10))</f>
        <v>4057.59808179039</v>
      </c>
      <c r="P387" s="14" t="n">
        <f aca="true">$B$16+NORMINV(RAND(),0,SQRT($B$13*($B$7+$B$8^2))*$B$9*(1-$B$10))</f>
        <v>4141.61890114609</v>
      </c>
      <c r="Q387" s="14" t="n">
        <f aca="true">$B$16+NORMINV(RAND(),0,SQRT($B$13*($B$7+$B$8^2))*$B$9*(1-$B$10))</f>
        <v>4159.90842120245</v>
      </c>
      <c r="R387" s="14" t="n">
        <f aca="false">$B$4-13*($B$5+$B$6)/30-IF($B$11&lt;=13,$B$12,0)+0</f>
        <v>8876.66666666667</v>
      </c>
      <c r="S387" s="14" t="n">
        <f aca="false">$B$4-27*($B$5+$B$6)/30-IF($B$11&lt;=27,$B$12,0)+L387</f>
        <v>10740.2566820252</v>
      </c>
      <c r="T387" s="14" t="n">
        <f aca="false">$B$4-41*($B$5+$B$6)/30-IF($B$11&lt;=41,$B$12,0)+L387+M387</f>
        <v>1519.48242754493</v>
      </c>
      <c r="U387" s="14" t="n">
        <f aca="false">$B$4-55*($B$5+$B$6)/30-IF($B$11&lt;=55,$B$12,0)+L387+M387+N387</f>
        <v>2957.38090172243</v>
      </c>
      <c r="V387" s="14" t="n">
        <f aca="false">$B$4-69*($B$5+$B$6)/30-IF($B$11&lt;=69,$B$12,0)+L387+M387+N387+O387</f>
        <v>4728.31231684615</v>
      </c>
      <c r="W387" s="14" t="n">
        <f aca="false">$B$4-83*($B$5+$B$6)/30-IF($B$11&lt;=83,$B$12,0)+L387+M387+N387+O387+P387</f>
        <v>6583.26455132557</v>
      </c>
      <c r="X387" s="14" t="n">
        <f aca="false">$B$4-90*($B$5+$B$6)/30-IF($B$11&lt;=90,$B$12,0)+L387+M387+N387+O387+P387+Q387</f>
        <v>9599.83963919469</v>
      </c>
      <c r="AA387" s="14" t="n">
        <f aca="false">MIN(R387:X387)</f>
        <v>1519.48242754493</v>
      </c>
    </row>
    <row r="388" customFormat="false" ht="15" hidden="false" customHeight="false" outlineLevel="0" collapsed="false">
      <c r="K388" s="2" t="n">
        <v>383</v>
      </c>
      <c r="L388" s="14" t="n">
        <f aca="true">$B$16+NORMINV(RAND(),0,SQRT($B$13*($B$7+$B$8^2))*$B$9*(1-$B$10))</f>
        <v>3759.23104004884</v>
      </c>
      <c r="M388" s="14" t="n">
        <f aca="true">$B$16+NORMINV(RAND(),0,SQRT($B$13*($B$7+$B$8^2))*$B$9*(1-$B$10))</f>
        <v>4140.55888332949</v>
      </c>
      <c r="N388" s="14" t="n">
        <f aca="true">$B$16+NORMINV(RAND(),0,SQRT($B$13*($B$7+$B$8^2))*$B$9*(1-$B$10))</f>
        <v>4190.42852197133</v>
      </c>
      <c r="O388" s="14" t="n">
        <f aca="true">$B$16+NORMINV(RAND(),0,SQRT($B$13*($B$7+$B$8^2))*$B$9*(1-$B$10))</f>
        <v>4029.28460879016</v>
      </c>
      <c r="P388" s="14" t="n">
        <f aca="true">$B$16+NORMINV(RAND(),0,SQRT($B$13*($B$7+$B$8^2))*$B$9*(1-$B$10))</f>
        <v>4620.80656560265</v>
      </c>
      <c r="Q388" s="14" t="n">
        <f aca="true">$B$16+NORMINV(RAND(),0,SQRT($B$13*($B$7+$B$8^2))*$B$9*(1-$B$10))</f>
        <v>4337.09163517556</v>
      </c>
      <c r="R388" s="14" t="n">
        <f aca="false">$B$4-13*($B$5+$B$6)/30-IF($B$11&lt;=13,$B$12,0)+0</f>
        <v>8876.66666666667</v>
      </c>
      <c r="S388" s="14" t="n">
        <f aca="false">$B$4-27*($B$5+$B$6)/30-IF($B$11&lt;=27,$B$12,0)+L388</f>
        <v>10349.2310400488</v>
      </c>
      <c r="T388" s="14" t="n">
        <f aca="false">$B$4-41*($B$5+$B$6)/30-IF($B$11&lt;=41,$B$12,0)+L388+M388</f>
        <v>1018.32325671166</v>
      </c>
      <c r="U388" s="14" t="n">
        <f aca="false">$B$4-55*($B$5+$B$6)/30-IF($B$11&lt;=55,$B$12,0)+L388+M388+N388</f>
        <v>2922.08511201632</v>
      </c>
      <c r="V388" s="14" t="n">
        <f aca="false">$B$4-69*($B$5+$B$6)/30-IF($B$11&lt;=69,$B$12,0)+L388+M388+N388+O388</f>
        <v>4664.70305413982</v>
      </c>
      <c r="W388" s="14" t="n">
        <f aca="false">$B$4-83*($B$5+$B$6)/30-IF($B$11&lt;=83,$B$12,0)+L388+M388+N388+O388+P388</f>
        <v>6998.8429530758</v>
      </c>
      <c r="X388" s="14" t="n">
        <f aca="false">$B$4-90*($B$5+$B$6)/30-IF($B$11&lt;=90,$B$12,0)+L388+M388+N388+O388+P388+Q388</f>
        <v>10192.601254918</v>
      </c>
      <c r="AA388" s="14" t="n">
        <f aca="false">MIN(R388:X388)</f>
        <v>1018.32325671166</v>
      </c>
    </row>
    <row r="389" customFormat="false" ht="15" hidden="false" customHeight="false" outlineLevel="0" collapsed="false">
      <c r="K389" s="2" t="n">
        <v>384</v>
      </c>
      <c r="L389" s="14" t="n">
        <f aca="true">$B$16+NORMINV(RAND(),0,SQRT($B$13*($B$7+$B$8^2))*$B$9*(1-$B$10))</f>
        <v>3966.1221071095</v>
      </c>
      <c r="M389" s="14" t="n">
        <f aca="true">$B$16+NORMINV(RAND(),0,SQRT($B$13*($B$7+$B$8^2))*$B$9*(1-$B$10))</f>
        <v>4419.1329197573</v>
      </c>
      <c r="N389" s="14" t="n">
        <f aca="true">$B$16+NORMINV(RAND(),0,SQRT($B$13*($B$7+$B$8^2))*$B$9*(1-$B$10))</f>
        <v>4553.14211944609</v>
      </c>
      <c r="O389" s="14" t="n">
        <f aca="true">$B$16+NORMINV(RAND(),0,SQRT($B$13*($B$7+$B$8^2))*$B$9*(1-$B$10))</f>
        <v>4200.87223038925</v>
      </c>
      <c r="P389" s="14" t="n">
        <f aca="true">$B$16+NORMINV(RAND(),0,SQRT($B$13*($B$7+$B$8^2))*$B$9*(1-$B$10))</f>
        <v>4155.96486759415</v>
      </c>
      <c r="Q389" s="14" t="n">
        <f aca="true">$B$16+NORMINV(RAND(),0,SQRT($B$13*($B$7+$B$8^2))*$B$9*(1-$B$10))</f>
        <v>4350.77542146667</v>
      </c>
      <c r="R389" s="14" t="n">
        <f aca="false">$B$4-13*($B$5+$B$6)/30-IF($B$11&lt;=13,$B$12,0)+0</f>
        <v>8876.66666666667</v>
      </c>
      <c r="S389" s="14" t="n">
        <f aca="false">$B$4-27*($B$5+$B$6)/30-IF($B$11&lt;=27,$B$12,0)+L389</f>
        <v>10556.1221071095</v>
      </c>
      <c r="T389" s="14" t="n">
        <f aca="false">$B$4-41*($B$5+$B$6)/30-IF($B$11&lt;=41,$B$12,0)+L389+M389</f>
        <v>1503.78836020014</v>
      </c>
      <c r="U389" s="14" t="n">
        <f aca="false">$B$4-55*($B$5+$B$6)/30-IF($B$11&lt;=55,$B$12,0)+L389+M389+N389</f>
        <v>3770.26381297956</v>
      </c>
      <c r="V389" s="14" t="n">
        <f aca="false">$B$4-69*($B$5+$B$6)/30-IF($B$11&lt;=69,$B$12,0)+L389+M389+N389+O389</f>
        <v>5684.46937670214</v>
      </c>
      <c r="W389" s="14" t="n">
        <f aca="false">$B$4-83*($B$5+$B$6)/30-IF($B$11&lt;=83,$B$12,0)+L389+M389+N389+O389+P389</f>
        <v>7553.76757762962</v>
      </c>
      <c r="X389" s="14" t="n">
        <f aca="false">$B$4-90*($B$5+$B$6)/30-IF($B$11&lt;=90,$B$12,0)+L389+M389+N389+O389+P389+Q389</f>
        <v>10761.209665763</v>
      </c>
      <c r="AA389" s="14" t="n">
        <f aca="false">MIN(R389:X389)</f>
        <v>1503.78836020014</v>
      </c>
    </row>
    <row r="390" customFormat="false" ht="15" hidden="false" customHeight="false" outlineLevel="0" collapsed="false">
      <c r="K390" s="2" t="n">
        <v>385</v>
      </c>
      <c r="L390" s="14" t="n">
        <f aca="true">$B$16+NORMINV(RAND(),0,SQRT($B$13*($B$7+$B$8^2))*$B$9*(1-$B$10))</f>
        <v>3741.83231733489</v>
      </c>
      <c r="M390" s="14" t="n">
        <f aca="true">$B$16+NORMINV(RAND(),0,SQRT($B$13*($B$7+$B$8^2))*$B$9*(1-$B$10))</f>
        <v>4200.60388686281</v>
      </c>
      <c r="N390" s="14" t="n">
        <f aca="true">$B$16+NORMINV(RAND(),0,SQRT($B$13*($B$7+$B$8^2))*$B$9*(1-$B$10))</f>
        <v>4298.01029294345</v>
      </c>
      <c r="O390" s="14" t="n">
        <f aca="true">$B$16+NORMINV(RAND(),0,SQRT($B$13*($B$7+$B$8^2))*$B$9*(1-$B$10))</f>
        <v>4206.34324696175</v>
      </c>
      <c r="P390" s="14" t="n">
        <f aca="true">$B$16+NORMINV(RAND(),0,SQRT($B$13*($B$7+$B$8^2))*$B$9*(1-$B$10))</f>
        <v>4572.7565592806</v>
      </c>
      <c r="Q390" s="14" t="n">
        <f aca="true">$B$16+NORMINV(RAND(),0,SQRT($B$13*($B$7+$B$8^2))*$B$9*(1-$B$10))</f>
        <v>4606.42251243104</v>
      </c>
      <c r="R390" s="14" t="n">
        <f aca="false">$B$4-13*($B$5+$B$6)/30-IF($B$11&lt;=13,$B$12,0)+0</f>
        <v>8876.66666666667</v>
      </c>
      <c r="S390" s="14" t="n">
        <f aca="false">$B$4-27*($B$5+$B$6)/30-IF($B$11&lt;=27,$B$12,0)+L390</f>
        <v>10331.8323173349</v>
      </c>
      <c r="T390" s="14" t="n">
        <f aca="false">$B$4-41*($B$5+$B$6)/30-IF($B$11&lt;=41,$B$12,0)+L390+M390</f>
        <v>1060.96953753103</v>
      </c>
      <c r="U390" s="14" t="n">
        <f aca="false">$B$4-55*($B$5+$B$6)/30-IF($B$11&lt;=55,$B$12,0)+L390+M390+N390</f>
        <v>3072.31316380782</v>
      </c>
      <c r="V390" s="14" t="n">
        <f aca="false">$B$4-69*($B$5+$B$6)/30-IF($B$11&lt;=69,$B$12,0)+L390+M390+N390+O390</f>
        <v>4991.98974410291</v>
      </c>
      <c r="W390" s="14" t="n">
        <f aca="false">$B$4-83*($B$5+$B$6)/30-IF($B$11&lt;=83,$B$12,0)+L390+M390+N390+O390+P390</f>
        <v>7278.07963671684</v>
      </c>
      <c r="X390" s="14" t="n">
        <f aca="false">$B$4-90*($B$5+$B$6)/30-IF($B$11&lt;=90,$B$12,0)+L390+M390+N390+O390+P390+Q390</f>
        <v>10741.1688158146</v>
      </c>
      <c r="AA390" s="14" t="n">
        <f aca="false">MIN(R390:X390)</f>
        <v>1060.96953753103</v>
      </c>
    </row>
    <row r="391" customFormat="false" ht="15" hidden="false" customHeight="false" outlineLevel="0" collapsed="false">
      <c r="K391" s="2" t="n">
        <v>386</v>
      </c>
      <c r="L391" s="14" t="n">
        <f aca="true">$B$16+NORMINV(RAND(),0,SQRT($B$13*($B$7+$B$8^2))*$B$9*(1-$B$10))</f>
        <v>4234.46085596623</v>
      </c>
      <c r="M391" s="14" t="n">
        <f aca="true">$B$16+NORMINV(RAND(),0,SQRT($B$13*($B$7+$B$8^2))*$B$9*(1-$B$10))</f>
        <v>4201.35964265788</v>
      </c>
      <c r="N391" s="14" t="n">
        <f aca="true">$B$16+NORMINV(RAND(),0,SQRT($B$13*($B$7+$B$8^2))*$B$9*(1-$B$10))</f>
        <v>4114.08593781338</v>
      </c>
      <c r="O391" s="14" t="n">
        <f aca="true">$B$16+NORMINV(RAND(),0,SQRT($B$13*($B$7+$B$8^2))*$B$9*(1-$B$10))</f>
        <v>4077.32755314705</v>
      </c>
      <c r="P391" s="14" t="n">
        <f aca="true">$B$16+NORMINV(RAND(),0,SQRT($B$13*($B$7+$B$8^2))*$B$9*(1-$B$10))</f>
        <v>3784.34984631358</v>
      </c>
      <c r="Q391" s="14" t="n">
        <f aca="true">$B$16+NORMINV(RAND(),0,SQRT($B$13*($B$7+$B$8^2))*$B$9*(1-$B$10))</f>
        <v>3927.13184767621</v>
      </c>
      <c r="R391" s="14" t="n">
        <f aca="false">$B$4-13*($B$5+$B$6)/30-IF($B$11&lt;=13,$B$12,0)+0</f>
        <v>8876.66666666667</v>
      </c>
      <c r="S391" s="14" t="n">
        <f aca="false">$B$4-27*($B$5+$B$6)/30-IF($B$11&lt;=27,$B$12,0)+L391</f>
        <v>10824.4608559662</v>
      </c>
      <c r="T391" s="14" t="n">
        <f aca="false">$B$4-41*($B$5+$B$6)/30-IF($B$11&lt;=41,$B$12,0)+L391+M391</f>
        <v>1554.35383195744</v>
      </c>
      <c r="U391" s="14" t="n">
        <f aca="false">$B$4-55*($B$5+$B$6)/30-IF($B$11&lt;=55,$B$12,0)+L391+M391+N391</f>
        <v>3381.77310310416</v>
      </c>
      <c r="V391" s="14" t="n">
        <f aca="false">$B$4-69*($B$5+$B$6)/30-IF($B$11&lt;=69,$B$12,0)+L391+M391+N391+O391</f>
        <v>5172.43398958455</v>
      </c>
      <c r="W391" s="14" t="n">
        <f aca="false">$B$4-83*($B$5+$B$6)/30-IF($B$11&lt;=83,$B$12,0)+L391+M391+N391+O391+P391</f>
        <v>6670.11716923146</v>
      </c>
      <c r="X391" s="14" t="n">
        <f aca="false">$B$4-90*($B$5+$B$6)/30-IF($B$11&lt;=90,$B$12,0)+L391+M391+N391+O391+P391+Q391</f>
        <v>9453.91568357433</v>
      </c>
      <c r="AA391" s="14" t="n">
        <f aca="false">MIN(R391:X391)</f>
        <v>1554.35383195744</v>
      </c>
    </row>
    <row r="392" customFormat="false" ht="15" hidden="false" customHeight="false" outlineLevel="0" collapsed="false">
      <c r="K392" s="2" t="n">
        <v>387</v>
      </c>
      <c r="L392" s="14" t="n">
        <f aca="true">$B$16+NORMINV(RAND(),0,SQRT($B$13*($B$7+$B$8^2))*$B$9*(1-$B$10))</f>
        <v>3911.82812632632</v>
      </c>
      <c r="M392" s="14" t="n">
        <f aca="true">$B$16+NORMINV(RAND(),0,SQRT($B$13*($B$7+$B$8^2))*$B$9*(1-$B$10))</f>
        <v>3946.01044685204</v>
      </c>
      <c r="N392" s="14" t="n">
        <f aca="true">$B$16+NORMINV(RAND(),0,SQRT($B$13*($B$7+$B$8^2))*$B$9*(1-$B$10))</f>
        <v>3707.80248457472</v>
      </c>
      <c r="O392" s="14" t="n">
        <f aca="true">$B$16+NORMINV(RAND(),0,SQRT($B$13*($B$7+$B$8^2))*$B$9*(1-$B$10))</f>
        <v>4217.96915761377</v>
      </c>
      <c r="P392" s="14" t="n">
        <f aca="true">$B$16+NORMINV(RAND(),0,SQRT($B$13*($B$7+$B$8^2))*$B$9*(1-$B$10))</f>
        <v>3223.91414325222</v>
      </c>
      <c r="Q392" s="14" t="n">
        <f aca="true">$B$16+NORMINV(RAND(),0,SQRT($B$13*($B$7+$B$8^2))*$B$9*(1-$B$10))</f>
        <v>4168.58523502012</v>
      </c>
      <c r="R392" s="14" t="n">
        <f aca="false">$B$4-13*($B$5+$B$6)/30-IF($B$11&lt;=13,$B$12,0)+0</f>
        <v>8876.66666666667</v>
      </c>
      <c r="S392" s="14" t="n">
        <f aca="false">$B$4-27*($B$5+$B$6)/30-IF($B$11&lt;=27,$B$12,0)+L392</f>
        <v>10501.8281263263</v>
      </c>
      <c r="T392" s="14" t="n">
        <f aca="false">$B$4-41*($B$5+$B$6)/30-IF($B$11&lt;=41,$B$12,0)+L392+M392</f>
        <v>976.371906511687</v>
      </c>
      <c r="U392" s="14" t="n">
        <f aca="false">$B$4-55*($B$5+$B$6)/30-IF($B$11&lt;=55,$B$12,0)+L392+M392+N392</f>
        <v>2397.50772441974</v>
      </c>
      <c r="V392" s="14" t="n">
        <f aca="false">$B$4-69*($B$5+$B$6)/30-IF($B$11&lt;=69,$B$12,0)+L392+M392+N392+O392</f>
        <v>4328.81021536685</v>
      </c>
      <c r="W392" s="14" t="n">
        <f aca="false">$B$4-83*($B$5+$B$6)/30-IF($B$11&lt;=83,$B$12,0)+L392+M392+N392+O392+P392</f>
        <v>5266.0576919524</v>
      </c>
      <c r="X392" s="14" t="n">
        <f aca="false">$B$4-90*($B$5+$B$6)/30-IF($B$11&lt;=90,$B$12,0)+L392+M392+N392+O392+P392+Q392</f>
        <v>8291.30959363919</v>
      </c>
      <c r="AA392" s="14" t="n">
        <f aca="false">MIN(R392:X392)</f>
        <v>976.371906511687</v>
      </c>
    </row>
    <row r="393" customFormat="false" ht="15" hidden="false" customHeight="false" outlineLevel="0" collapsed="false">
      <c r="K393" s="2" t="n">
        <v>388</v>
      </c>
      <c r="L393" s="14" t="n">
        <f aca="true">$B$16+NORMINV(RAND(),0,SQRT($B$13*($B$7+$B$8^2))*$B$9*(1-$B$10))</f>
        <v>4394.15399129929</v>
      </c>
      <c r="M393" s="14" t="n">
        <f aca="true">$B$16+NORMINV(RAND(),0,SQRT($B$13*($B$7+$B$8^2))*$B$9*(1-$B$10))</f>
        <v>4089.4592698326</v>
      </c>
      <c r="N393" s="14" t="n">
        <f aca="true">$B$16+NORMINV(RAND(),0,SQRT($B$13*($B$7+$B$8^2))*$B$9*(1-$B$10))</f>
        <v>3724.67277352881</v>
      </c>
      <c r="O393" s="14" t="n">
        <f aca="true">$B$16+NORMINV(RAND(),0,SQRT($B$13*($B$7+$B$8^2))*$B$9*(1-$B$10))</f>
        <v>4178.48954825494</v>
      </c>
      <c r="P393" s="14" t="n">
        <f aca="true">$B$16+NORMINV(RAND(),0,SQRT($B$13*($B$7+$B$8^2))*$B$9*(1-$B$10))</f>
        <v>3644.02632613182</v>
      </c>
      <c r="Q393" s="14" t="n">
        <f aca="true">$B$16+NORMINV(RAND(),0,SQRT($B$13*($B$7+$B$8^2))*$B$9*(1-$B$10))</f>
        <v>4445.02988894913</v>
      </c>
      <c r="R393" s="14" t="n">
        <f aca="false">$B$4-13*($B$5+$B$6)/30-IF($B$11&lt;=13,$B$12,0)+0</f>
        <v>8876.66666666667</v>
      </c>
      <c r="S393" s="14" t="n">
        <f aca="false">$B$4-27*($B$5+$B$6)/30-IF($B$11&lt;=27,$B$12,0)+L393</f>
        <v>10984.1539912993</v>
      </c>
      <c r="T393" s="14" t="n">
        <f aca="false">$B$4-41*($B$5+$B$6)/30-IF($B$11&lt;=41,$B$12,0)+L393+M393</f>
        <v>1602.14659446522</v>
      </c>
      <c r="U393" s="14" t="n">
        <f aca="false">$B$4-55*($B$5+$B$6)/30-IF($B$11&lt;=55,$B$12,0)+L393+M393+N393</f>
        <v>3040.15270132737</v>
      </c>
      <c r="V393" s="14" t="n">
        <f aca="false">$B$4-69*($B$5+$B$6)/30-IF($B$11&lt;=69,$B$12,0)+L393+M393+N393+O393</f>
        <v>4931.97558291564</v>
      </c>
      <c r="W393" s="14" t="n">
        <f aca="false">$B$4-83*($B$5+$B$6)/30-IF($B$11&lt;=83,$B$12,0)+L393+M393+N393+O393+P393</f>
        <v>6289.3352423808</v>
      </c>
      <c r="X393" s="14" t="n">
        <f aca="false">$B$4-90*($B$5+$B$6)/30-IF($B$11&lt;=90,$B$12,0)+L393+M393+N393+O393+P393+Q393</f>
        <v>9591.03179799659</v>
      </c>
      <c r="AA393" s="14" t="n">
        <f aca="false">MIN(R393:X393)</f>
        <v>1602.14659446522</v>
      </c>
    </row>
    <row r="394" customFormat="false" ht="15" hidden="false" customHeight="false" outlineLevel="0" collapsed="false">
      <c r="K394" s="2" t="n">
        <v>389</v>
      </c>
      <c r="L394" s="14" t="n">
        <f aca="true">$B$16+NORMINV(RAND(),0,SQRT($B$13*($B$7+$B$8^2))*$B$9*(1-$B$10))</f>
        <v>4073.66788844312</v>
      </c>
      <c r="M394" s="14" t="n">
        <f aca="true">$B$16+NORMINV(RAND(),0,SQRT($B$13*($B$7+$B$8^2))*$B$9*(1-$B$10))</f>
        <v>3873.04361699153</v>
      </c>
      <c r="N394" s="14" t="n">
        <f aca="true">$B$16+NORMINV(RAND(),0,SQRT($B$13*($B$7+$B$8^2))*$B$9*(1-$B$10))</f>
        <v>3974.36405032748</v>
      </c>
      <c r="O394" s="14" t="n">
        <f aca="true">$B$16+NORMINV(RAND(),0,SQRT($B$13*($B$7+$B$8^2))*$B$9*(1-$B$10))</f>
        <v>3825.21654586266</v>
      </c>
      <c r="P394" s="14" t="n">
        <f aca="true">$B$16+NORMINV(RAND(),0,SQRT($B$13*($B$7+$B$8^2))*$B$9*(1-$B$10))</f>
        <v>3989.89745039424</v>
      </c>
      <c r="Q394" s="14" t="n">
        <f aca="true">$B$16+NORMINV(RAND(),0,SQRT($B$13*($B$7+$B$8^2))*$B$9*(1-$B$10))</f>
        <v>3311.88967691402</v>
      </c>
      <c r="R394" s="14" t="n">
        <f aca="false">$B$4-13*($B$5+$B$6)/30-IF($B$11&lt;=13,$B$12,0)+0</f>
        <v>8876.66666666667</v>
      </c>
      <c r="S394" s="14" t="n">
        <f aca="false">$B$4-27*($B$5+$B$6)/30-IF($B$11&lt;=27,$B$12,0)+L394</f>
        <v>10663.6678884431</v>
      </c>
      <c r="T394" s="14" t="n">
        <f aca="false">$B$4-41*($B$5+$B$6)/30-IF($B$11&lt;=41,$B$12,0)+L394+M394</f>
        <v>1065.24483876798</v>
      </c>
      <c r="U394" s="14" t="n">
        <f aca="false">$B$4-55*($B$5+$B$6)/30-IF($B$11&lt;=55,$B$12,0)+L394+M394+N394</f>
        <v>2752.9422224288</v>
      </c>
      <c r="V394" s="14" t="n">
        <f aca="false">$B$4-69*($B$5+$B$6)/30-IF($B$11&lt;=69,$B$12,0)+L394+M394+N394+O394</f>
        <v>4291.49210162479</v>
      </c>
      <c r="W394" s="14" t="n">
        <f aca="false">$B$4-83*($B$5+$B$6)/30-IF($B$11&lt;=83,$B$12,0)+L394+M394+N394+O394+P394</f>
        <v>5994.72288535236</v>
      </c>
      <c r="X394" s="14" t="n">
        <f aca="false">$B$4-90*($B$5+$B$6)/30-IF($B$11&lt;=90,$B$12,0)+L394+M394+N394+O394+P394+Q394</f>
        <v>8163.27922893305</v>
      </c>
      <c r="AA394" s="14" t="n">
        <f aca="false">MIN(R394:X394)</f>
        <v>1065.24483876798</v>
      </c>
    </row>
    <row r="395" customFormat="false" ht="15" hidden="false" customHeight="false" outlineLevel="0" collapsed="false">
      <c r="K395" s="2" t="n">
        <v>390</v>
      </c>
      <c r="L395" s="14" t="n">
        <f aca="true">$B$16+NORMINV(RAND(),0,SQRT($B$13*($B$7+$B$8^2))*$B$9*(1-$B$10))</f>
        <v>3896.27970595707</v>
      </c>
      <c r="M395" s="14" t="n">
        <f aca="true">$B$16+NORMINV(RAND(),0,SQRT($B$13*($B$7+$B$8^2))*$B$9*(1-$B$10))</f>
        <v>3827.23631996279</v>
      </c>
      <c r="N395" s="14" t="n">
        <f aca="true">$B$16+NORMINV(RAND(),0,SQRT($B$13*($B$7+$B$8^2))*$B$9*(1-$B$10))</f>
        <v>3913.84708211152</v>
      </c>
      <c r="O395" s="14" t="n">
        <f aca="true">$B$16+NORMINV(RAND(),0,SQRT($B$13*($B$7+$B$8^2))*$B$9*(1-$B$10))</f>
        <v>3758.1820129178</v>
      </c>
      <c r="P395" s="14" t="n">
        <f aca="true">$B$16+NORMINV(RAND(),0,SQRT($B$13*($B$7+$B$8^2))*$B$9*(1-$B$10))</f>
        <v>3593.21923155111</v>
      </c>
      <c r="Q395" s="14" t="n">
        <f aca="true">$B$16+NORMINV(RAND(),0,SQRT($B$13*($B$7+$B$8^2))*$B$9*(1-$B$10))</f>
        <v>4166.52406839325</v>
      </c>
      <c r="R395" s="14" t="n">
        <f aca="false">$B$4-13*($B$5+$B$6)/30-IF($B$11&lt;=13,$B$12,0)+0</f>
        <v>8876.66666666667</v>
      </c>
      <c r="S395" s="14" t="n">
        <f aca="false">$B$4-27*($B$5+$B$6)/30-IF($B$11&lt;=27,$B$12,0)+L395</f>
        <v>10486.2797059571</v>
      </c>
      <c r="T395" s="14" t="n">
        <f aca="false">$B$4-41*($B$5+$B$6)/30-IF($B$11&lt;=41,$B$12,0)+L395+M395</f>
        <v>842.049359253194</v>
      </c>
      <c r="U395" s="14" t="n">
        <f aca="false">$B$4-55*($B$5+$B$6)/30-IF($B$11&lt;=55,$B$12,0)+L395+M395+N395</f>
        <v>2469.22977469805</v>
      </c>
      <c r="V395" s="14" t="n">
        <f aca="false">$B$4-69*($B$5+$B$6)/30-IF($B$11&lt;=69,$B$12,0)+L395+M395+N395+O395</f>
        <v>3940.74512094918</v>
      </c>
      <c r="W395" s="14" t="n">
        <f aca="false">$B$4-83*($B$5+$B$6)/30-IF($B$11&lt;=83,$B$12,0)+L395+M395+N395+O395+P395</f>
        <v>5247.29768583362</v>
      </c>
      <c r="X395" s="14" t="n">
        <f aca="false">$B$4-90*($B$5+$B$6)/30-IF($B$11&lt;=90,$B$12,0)+L395+M395+N395+O395+P395+Q395</f>
        <v>8270.48842089353</v>
      </c>
      <c r="AA395" s="14" t="n">
        <f aca="false">MIN(R395:X395)</f>
        <v>842.049359253194</v>
      </c>
    </row>
    <row r="396" customFormat="false" ht="15" hidden="false" customHeight="false" outlineLevel="0" collapsed="false">
      <c r="K396" s="2" t="n">
        <v>391</v>
      </c>
      <c r="L396" s="14" t="n">
        <f aca="true">$B$16+NORMINV(RAND(),0,SQRT($B$13*($B$7+$B$8^2))*$B$9*(1-$B$10))</f>
        <v>3832.21792449938</v>
      </c>
      <c r="M396" s="14" t="n">
        <f aca="true">$B$16+NORMINV(RAND(),0,SQRT($B$13*($B$7+$B$8^2))*$B$9*(1-$B$10))</f>
        <v>4076.74003717404</v>
      </c>
      <c r="N396" s="14" t="n">
        <f aca="true">$B$16+NORMINV(RAND(),0,SQRT($B$13*($B$7+$B$8^2))*$B$9*(1-$B$10))</f>
        <v>3532.73599834211</v>
      </c>
      <c r="O396" s="14" t="n">
        <f aca="true">$B$16+NORMINV(RAND(),0,SQRT($B$13*($B$7+$B$8^2))*$B$9*(1-$B$10))</f>
        <v>3969.43277875351</v>
      </c>
      <c r="P396" s="14" t="n">
        <f aca="true">$B$16+NORMINV(RAND(),0,SQRT($B$13*($B$7+$B$8^2))*$B$9*(1-$B$10))</f>
        <v>3620.36871801294</v>
      </c>
      <c r="Q396" s="14" t="n">
        <f aca="true">$B$16+NORMINV(RAND(),0,SQRT($B$13*($B$7+$B$8^2))*$B$9*(1-$B$10))</f>
        <v>4040.5061410739</v>
      </c>
      <c r="R396" s="14" t="n">
        <f aca="false">$B$4-13*($B$5+$B$6)/30-IF($B$11&lt;=13,$B$12,0)+0</f>
        <v>8876.66666666667</v>
      </c>
      <c r="S396" s="14" t="n">
        <f aca="false">$B$4-27*($B$5+$B$6)/30-IF($B$11&lt;=27,$B$12,0)+L396</f>
        <v>10422.2179244994</v>
      </c>
      <c r="T396" s="14" t="n">
        <f aca="false">$B$4-41*($B$5+$B$6)/30-IF($B$11&lt;=41,$B$12,0)+L396+M396</f>
        <v>1027.49129500676</v>
      </c>
      <c r="U396" s="14" t="n">
        <f aca="false">$B$4-55*($B$5+$B$6)/30-IF($B$11&lt;=55,$B$12,0)+L396+M396+N396</f>
        <v>2273.5606266822</v>
      </c>
      <c r="V396" s="14" t="n">
        <f aca="false">$B$4-69*($B$5+$B$6)/30-IF($B$11&lt;=69,$B$12,0)+L396+M396+N396+O396</f>
        <v>3956.32673876904</v>
      </c>
      <c r="W396" s="14" t="n">
        <f aca="false">$B$4-83*($B$5+$B$6)/30-IF($B$11&lt;=83,$B$12,0)+L396+M396+N396+O396+P396</f>
        <v>5290.02879011531</v>
      </c>
      <c r="X396" s="14" t="n">
        <f aca="false">$B$4-90*($B$5+$B$6)/30-IF($B$11&lt;=90,$B$12,0)+L396+M396+N396+O396+P396+Q396</f>
        <v>8187.20159785587</v>
      </c>
      <c r="AA396" s="14" t="n">
        <f aca="false">MIN(R396:X396)</f>
        <v>1027.49129500676</v>
      </c>
    </row>
    <row r="397" customFormat="false" ht="15" hidden="false" customHeight="false" outlineLevel="0" collapsed="false">
      <c r="K397" s="2" t="n">
        <v>392</v>
      </c>
      <c r="L397" s="14" t="n">
        <f aca="true">$B$16+NORMINV(RAND(),0,SQRT($B$13*($B$7+$B$8^2))*$B$9*(1-$B$10))</f>
        <v>4980.80569976416</v>
      </c>
      <c r="M397" s="14" t="n">
        <f aca="true">$B$16+NORMINV(RAND(),0,SQRT($B$13*($B$7+$B$8^2))*$B$9*(1-$B$10))</f>
        <v>3559.84883860495</v>
      </c>
      <c r="N397" s="14" t="n">
        <f aca="true">$B$16+NORMINV(RAND(),0,SQRT($B$13*($B$7+$B$8^2))*$B$9*(1-$B$10))</f>
        <v>4315.47801913013</v>
      </c>
      <c r="O397" s="14" t="n">
        <f aca="true">$B$16+NORMINV(RAND(),0,SQRT($B$13*($B$7+$B$8^2))*$B$9*(1-$B$10))</f>
        <v>3529.99638800931</v>
      </c>
      <c r="P397" s="14" t="n">
        <f aca="true">$B$16+NORMINV(RAND(),0,SQRT($B$13*($B$7+$B$8^2))*$B$9*(1-$B$10))</f>
        <v>4300.93869752649</v>
      </c>
      <c r="Q397" s="14" t="n">
        <f aca="true">$B$16+NORMINV(RAND(),0,SQRT($B$13*($B$7+$B$8^2))*$B$9*(1-$B$10))</f>
        <v>3939.8549393662</v>
      </c>
      <c r="R397" s="14" t="n">
        <f aca="false">$B$4-13*($B$5+$B$6)/30-IF($B$11&lt;=13,$B$12,0)+0</f>
        <v>8876.66666666667</v>
      </c>
      <c r="S397" s="14" t="n">
        <f aca="false">$B$4-27*($B$5+$B$6)/30-IF($B$11&lt;=27,$B$12,0)+L397</f>
        <v>11570.8056997642</v>
      </c>
      <c r="T397" s="14" t="n">
        <f aca="false">$B$4-41*($B$5+$B$6)/30-IF($B$11&lt;=41,$B$12,0)+L397+M397</f>
        <v>1659.18787170244</v>
      </c>
      <c r="U397" s="14" t="n">
        <f aca="false">$B$4-55*($B$5+$B$6)/30-IF($B$11&lt;=55,$B$12,0)+L397+M397+N397</f>
        <v>3687.99922416591</v>
      </c>
      <c r="V397" s="14" t="n">
        <f aca="false">$B$4-69*($B$5+$B$6)/30-IF($B$11&lt;=69,$B$12,0)+L397+M397+N397+O397</f>
        <v>4931.32894550855</v>
      </c>
      <c r="W397" s="14" t="n">
        <f aca="false">$B$4-83*($B$5+$B$6)/30-IF($B$11&lt;=83,$B$12,0)+L397+M397+N397+O397+P397</f>
        <v>6945.60097636837</v>
      </c>
      <c r="X397" s="14" t="n">
        <f aca="false">$B$4-90*($B$5+$B$6)/30-IF($B$11&lt;=90,$B$12,0)+L397+M397+N397+O397+P397+Q397</f>
        <v>9742.12258240124</v>
      </c>
      <c r="AA397" s="14" t="n">
        <f aca="false">MIN(R397:X397)</f>
        <v>1659.18787170244</v>
      </c>
    </row>
    <row r="398" customFormat="false" ht="15" hidden="false" customHeight="false" outlineLevel="0" collapsed="false">
      <c r="K398" s="2" t="n">
        <v>393</v>
      </c>
      <c r="L398" s="14" t="n">
        <f aca="true">$B$16+NORMINV(RAND(),0,SQRT($B$13*($B$7+$B$8^2))*$B$9*(1-$B$10))</f>
        <v>4325.26516792477</v>
      </c>
      <c r="M398" s="14" t="n">
        <f aca="true">$B$16+NORMINV(RAND(),0,SQRT($B$13*($B$7+$B$8^2))*$B$9*(1-$B$10))</f>
        <v>4325.95691361278</v>
      </c>
      <c r="N398" s="14" t="n">
        <f aca="true">$B$16+NORMINV(RAND(),0,SQRT($B$13*($B$7+$B$8^2))*$B$9*(1-$B$10))</f>
        <v>4188.65715700565</v>
      </c>
      <c r="O398" s="14" t="n">
        <f aca="true">$B$16+NORMINV(RAND(),0,SQRT($B$13*($B$7+$B$8^2))*$B$9*(1-$B$10))</f>
        <v>3813.57890971155</v>
      </c>
      <c r="P398" s="14" t="n">
        <f aca="true">$B$16+NORMINV(RAND(),0,SQRT($B$13*($B$7+$B$8^2))*$B$9*(1-$B$10))</f>
        <v>4008.61364777735</v>
      </c>
      <c r="Q398" s="14" t="n">
        <f aca="true">$B$16+NORMINV(RAND(),0,SQRT($B$13*($B$7+$B$8^2))*$B$9*(1-$B$10))</f>
        <v>3867.1826058614</v>
      </c>
      <c r="R398" s="14" t="n">
        <f aca="false">$B$4-13*($B$5+$B$6)/30-IF($B$11&lt;=13,$B$12,0)+0</f>
        <v>8876.66666666667</v>
      </c>
      <c r="S398" s="14" t="n">
        <f aca="false">$B$4-27*($B$5+$B$6)/30-IF($B$11&lt;=27,$B$12,0)+L398</f>
        <v>10915.2651679248</v>
      </c>
      <c r="T398" s="14" t="n">
        <f aca="false">$B$4-41*($B$5+$B$6)/30-IF($B$11&lt;=41,$B$12,0)+L398+M398</f>
        <v>1769.75541487088</v>
      </c>
      <c r="U398" s="14" t="n">
        <f aca="false">$B$4-55*($B$5+$B$6)/30-IF($B$11&lt;=55,$B$12,0)+L398+M398+N398</f>
        <v>3671.74590520985</v>
      </c>
      <c r="V398" s="14" t="n">
        <f aca="false">$B$4-69*($B$5+$B$6)/30-IF($B$11&lt;=69,$B$12,0)+L398+M398+N398+O398</f>
        <v>5198.65814825474</v>
      </c>
      <c r="W398" s="14" t="n">
        <f aca="false">$B$4-83*($B$5+$B$6)/30-IF($B$11&lt;=83,$B$12,0)+L398+M398+N398+O398+P398</f>
        <v>6920.60512936542</v>
      </c>
      <c r="X398" s="14" t="n">
        <f aca="false">$B$4-90*($B$5+$B$6)/30-IF($B$11&lt;=90,$B$12,0)+L398+M398+N398+O398+P398+Q398</f>
        <v>9644.45440189349</v>
      </c>
      <c r="AA398" s="14" t="n">
        <f aca="false">MIN(R398:X398)</f>
        <v>1769.75541487088</v>
      </c>
    </row>
    <row r="399" customFormat="false" ht="15" hidden="false" customHeight="false" outlineLevel="0" collapsed="false">
      <c r="K399" s="2" t="n">
        <v>394</v>
      </c>
      <c r="L399" s="14" t="n">
        <f aca="true">$B$16+NORMINV(RAND(),0,SQRT($B$13*($B$7+$B$8^2))*$B$9*(1-$B$10))</f>
        <v>4380.12422467824</v>
      </c>
      <c r="M399" s="14" t="n">
        <f aca="true">$B$16+NORMINV(RAND(),0,SQRT($B$13*($B$7+$B$8^2))*$B$9*(1-$B$10))</f>
        <v>3709.48304717036</v>
      </c>
      <c r="N399" s="14" t="n">
        <f aca="true">$B$16+NORMINV(RAND(),0,SQRT($B$13*($B$7+$B$8^2))*$B$9*(1-$B$10))</f>
        <v>4040.55854820706</v>
      </c>
      <c r="O399" s="14" t="n">
        <f aca="true">$B$16+NORMINV(RAND(),0,SQRT($B$13*($B$7+$B$8^2))*$B$9*(1-$B$10))</f>
        <v>3568.70979251563</v>
      </c>
      <c r="P399" s="14" t="n">
        <f aca="true">$B$16+NORMINV(RAND(),0,SQRT($B$13*($B$7+$B$8^2))*$B$9*(1-$B$10))</f>
        <v>4268.81825756982</v>
      </c>
      <c r="Q399" s="14" t="n">
        <f aca="true">$B$16+NORMINV(RAND(),0,SQRT($B$13*($B$7+$B$8^2))*$B$9*(1-$B$10))</f>
        <v>4085.69955430124</v>
      </c>
      <c r="R399" s="14" t="n">
        <f aca="false">$B$4-13*($B$5+$B$6)/30-IF($B$11&lt;=13,$B$12,0)+0</f>
        <v>8876.66666666667</v>
      </c>
      <c r="S399" s="14" t="n">
        <f aca="false">$B$4-27*($B$5+$B$6)/30-IF($B$11&lt;=27,$B$12,0)+L399</f>
        <v>10970.1242246782</v>
      </c>
      <c r="T399" s="14" t="n">
        <f aca="false">$B$4-41*($B$5+$B$6)/30-IF($B$11&lt;=41,$B$12,0)+L399+M399</f>
        <v>1208.14060518193</v>
      </c>
      <c r="U399" s="14" t="n">
        <f aca="false">$B$4-55*($B$5+$B$6)/30-IF($B$11&lt;=55,$B$12,0)+L399+M399+N399</f>
        <v>2962.03248672232</v>
      </c>
      <c r="V399" s="14" t="n">
        <f aca="false">$B$4-69*($B$5+$B$6)/30-IF($B$11&lt;=69,$B$12,0)+L399+M399+N399+O399</f>
        <v>4244.07561257128</v>
      </c>
      <c r="W399" s="14" t="n">
        <f aca="false">$B$4-83*($B$5+$B$6)/30-IF($B$11&lt;=83,$B$12,0)+L399+M399+N399+O399+P399</f>
        <v>6226.22720347443</v>
      </c>
      <c r="X399" s="14" t="n">
        <f aca="false">$B$4-90*($B$5+$B$6)/30-IF($B$11&lt;=90,$B$12,0)+L399+M399+N399+O399+P399+Q399</f>
        <v>9168.59342444234</v>
      </c>
      <c r="AA399" s="14" t="n">
        <f aca="false">MIN(R399:X399)</f>
        <v>1208.14060518193</v>
      </c>
    </row>
    <row r="400" customFormat="false" ht="15" hidden="false" customHeight="false" outlineLevel="0" collapsed="false">
      <c r="K400" s="2" t="n">
        <v>395</v>
      </c>
      <c r="L400" s="14" t="n">
        <f aca="true">$B$16+NORMINV(RAND(),0,SQRT($B$13*($B$7+$B$8^2))*$B$9*(1-$B$10))</f>
        <v>3942.65086644111</v>
      </c>
      <c r="M400" s="14" t="n">
        <f aca="true">$B$16+NORMINV(RAND(),0,SQRT($B$13*($B$7+$B$8^2))*$B$9*(1-$B$10))</f>
        <v>4471.15390152641</v>
      </c>
      <c r="N400" s="14" t="n">
        <f aca="true">$B$16+NORMINV(RAND(),0,SQRT($B$13*($B$7+$B$8^2))*$B$9*(1-$B$10))</f>
        <v>3984.24077321661</v>
      </c>
      <c r="O400" s="14" t="n">
        <f aca="true">$B$16+NORMINV(RAND(),0,SQRT($B$13*($B$7+$B$8^2))*$B$9*(1-$B$10))</f>
        <v>4374.55248952922</v>
      </c>
      <c r="P400" s="14" t="n">
        <f aca="true">$B$16+NORMINV(RAND(),0,SQRT($B$13*($B$7+$B$8^2))*$B$9*(1-$B$10))</f>
        <v>4065.7270869703</v>
      </c>
      <c r="Q400" s="14" t="n">
        <f aca="true">$B$16+NORMINV(RAND(),0,SQRT($B$13*($B$7+$B$8^2))*$B$9*(1-$B$10))</f>
        <v>4260.0177898986</v>
      </c>
      <c r="R400" s="14" t="n">
        <f aca="false">$B$4-13*($B$5+$B$6)/30-IF($B$11&lt;=13,$B$12,0)+0</f>
        <v>8876.66666666667</v>
      </c>
      <c r="S400" s="14" t="n">
        <f aca="false">$B$4-27*($B$5+$B$6)/30-IF($B$11&lt;=27,$B$12,0)+L400</f>
        <v>10532.6508664411</v>
      </c>
      <c r="T400" s="14" t="n">
        <f aca="false">$B$4-41*($B$5+$B$6)/30-IF($B$11&lt;=41,$B$12,0)+L400+M400</f>
        <v>1532.33810130085</v>
      </c>
      <c r="U400" s="14" t="n">
        <f aca="false">$B$4-55*($B$5+$B$6)/30-IF($B$11&lt;=55,$B$12,0)+L400+M400+N400</f>
        <v>3229.9122078508</v>
      </c>
      <c r="V400" s="14" t="n">
        <f aca="false">$B$4-69*($B$5+$B$6)/30-IF($B$11&lt;=69,$B$12,0)+L400+M400+N400+O400</f>
        <v>5317.79803071335</v>
      </c>
      <c r="W400" s="14" t="n">
        <f aca="false">$B$4-83*($B$5+$B$6)/30-IF($B$11&lt;=83,$B$12,0)+L400+M400+N400+O400+P400</f>
        <v>7096.85845101699</v>
      </c>
      <c r="X400" s="14" t="n">
        <f aca="false">$B$4-90*($B$5+$B$6)/30-IF($B$11&lt;=90,$B$12,0)+L400+M400+N400+O400+P400+Q400</f>
        <v>10213.5429075823</v>
      </c>
      <c r="AA400" s="14" t="n">
        <f aca="false">MIN(R400:X400)</f>
        <v>1532.33810130085</v>
      </c>
    </row>
    <row r="401" customFormat="false" ht="15" hidden="false" customHeight="false" outlineLevel="0" collapsed="false">
      <c r="K401" s="2" t="n">
        <v>396</v>
      </c>
      <c r="L401" s="14" t="n">
        <f aca="true">$B$16+NORMINV(RAND(),0,SQRT($B$13*($B$7+$B$8^2))*$B$9*(1-$B$10))</f>
        <v>4581.41701377922</v>
      </c>
      <c r="M401" s="14" t="n">
        <f aca="true">$B$16+NORMINV(RAND(),0,SQRT($B$13*($B$7+$B$8^2))*$B$9*(1-$B$10))</f>
        <v>4190.12338671384</v>
      </c>
      <c r="N401" s="14" t="n">
        <f aca="true">$B$16+NORMINV(RAND(),0,SQRT($B$13*($B$7+$B$8^2))*$B$9*(1-$B$10))</f>
        <v>3741.01066805703</v>
      </c>
      <c r="O401" s="14" t="n">
        <f aca="true">$B$16+NORMINV(RAND(),0,SQRT($B$13*($B$7+$B$8^2))*$B$9*(1-$B$10))</f>
        <v>4402.05945292495</v>
      </c>
      <c r="P401" s="14" t="n">
        <f aca="true">$B$16+NORMINV(RAND(),0,SQRT($B$13*($B$7+$B$8^2))*$B$9*(1-$B$10))</f>
        <v>4383.10707068655</v>
      </c>
      <c r="Q401" s="14" t="n">
        <f aca="true">$B$16+NORMINV(RAND(),0,SQRT($B$13*($B$7+$B$8^2))*$B$9*(1-$B$10))</f>
        <v>3348.58875627625</v>
      </c>
      <c r="R401" s="14" t="n">
        <f aca="false">$B$4-13*($B$5+$B$6)/30-IF($B$11&lt;=13,$B$12,0)+0</f>
        <v>8876.66666666667</v>
      </c>
      <c r="S401" s="14" t="n">
        <f aca="false">$B$4-27*($B$5+$B$6)/30-IF($B$11&lt;=27,$B$12,0)+L401</f>
        <v>11171.4170137792</v>
      </c>
      <c r="T401" s="14" t="n">
        <f aca="false">$B$4-41*($B$5+$B$6)/30-IF($B$11&lt;=41,$B$12,0)+L401+M401</f>
        <v>1890.07373382639</v>
      </c>
      <c r="U401" s="14" t="n">
        <f aca="false">$B$4-55*($B$5+$B$6)/30-IF($B$11&lt;=55,$B$12,0)+L401+M401+N401</f>
        <v>3344.41773521676</v>
      </c>
      <c r="V401" s="14" t="n">
        <f aca="false">$B$4-69*($B$5+$B$6)/30-IF($B$11&lt;=69,$B$12,0)+L401+M401+N401+O401</f>
        <v>5459.81052147505</v>
      </c>
      <c r="W401" s="14" t="n">
        <f aca="false">$B$4-83*($B$5+$B$6)/30-IF($B$11&lt;=83,$B$12,0)+L401+M401+N401+O401+P401</f>
        <v>7556.25092549493</v>
      </c>
      <c r="X401" s="14" t="n">
        <f aca="false">$B$4-90*($B$5+$B$6)/30-IF($B$11&lt;=90,$B$12,0)+L401+M401+N401+O401+P401+Q401</f>
        <v>9761.50634843784</v>
      </c>
      <c r="AA401" s="14" t="n">
        <f aca="false">MIN(R401:X401)</f>
        <v>1890.07373382639</v>
      </c>
    </row>
    <row r="402" customFormat="false" ht="15" hidden="false" customHeight="false" outlineLevel="0" collapsed="false">
      <c r="K402" s="2" t="n">
        <v>397</v>
      </c>
      <c r="L402" s="14" t="n">
        <f aca="true">$B$16+NORMINV(RAND(),0,SQRT($B$13*($B$7+$B$8^2))*$B$9*(1-$B$10))</f>
        <v>4184.1844039566</v>
      </c>
      <c r="M402" s="14" t="n">
        <f aca="true">$B$16+NORMINV(RAND(),0,SQRT($B$13*($B$7+$B$8^2))*$B$9*(1-$B$10))</f>
        <v>3744.27187482837</v>
      </c>
      <c r="N402" s="14" t="n">
        <f aca="true">$B$16+NORMINV(RAND(),0,SQRT($B$13*($B$7+$B$8^2))*$B$9*(1-$B$10))</f>
        <v>3812.2561773956</v>
      </c>
      <c r="O402" s="14" t="n">
        <f aca="true">$B$16+NORMINV(RAND(),0,SQRT($B$13*($B$7+$B$8^2))*$B$9*(1-$B$10))</f>
        <v>4383.72529507187</v>
      </c>
      <c r="P402" s="14" t="n">
        <f aca="true">$B$16+NORMINV(RAND(),0,SQRT($B$13*($B$7+$B$8^2))*$B$9*(1-$B$10))</f>
        <v>4074.59214573716</v>
      </c>
      <c r="Q402" s="14" t="n">
        <f aca="true">$B$16+NORMINV(RAND(),0,SQRT($B$13*($B$7+$B$8^2))*$B$9*(1-$B$10))</f>
        <v>4046.18376694579</v>
      </c>
      <c r="R402" s="14" t="n">
        <f aca="false">$B$4-13*($B$5+$B$6)/30-IF($B$11&lt;=13,$B$12,0)+0</f>
        <v>8876.66666666667</v>
      </c>
      <c r="S402" s="14" t="n">
        <f aca="false">$B$4-27*($B$5+$B$6)/30-IF($B$11&lt;=27,$B$12,0)+L402</f>
        <v>10774.1844039566</v>
      </c>
      <c r="T402" s="14" t="n">
        <f aca="false">$B$4-41*($B$5+$B$6)/30-IF($B$11&lt;=41,$B$12,0)+L402+M402</f>
        <v>1046.9896121183</v>
      </c>
      <c r="U402" s="14" t="n">
        <f aca="false">$B$4-55*($B$5+$B$6)/30-IF($B$11&lt;=55,$B$12,0)+L402+M402+N402</f>
        <v>2572.57912284724</v>
      </c>
      <c r="V402" s="14" t="n">
        <f aca="false">$B$4-69*($B$5+$B$6)/30-IF($B$11&lt;=69,$B$12,0)+L402+M402+N402+O402</f>
        <v>4669.63775125244</v>
      </c>
      <c r="W402" s="14" t="n">
        <f aca="false">$B$4-83*($B$5+$B$6)/30-IF($B$11&lt;=83,$B$12,0)+L402+M402+N402+O402+P402</f>
        <v>6457.56323032292</v>
      </c>
      <c r="X402" s="14" t="n">
        <f aca="false">$B$4-90*($B$5+$B$6)/30-IF($B$11&lt;=90,$B$12,0)+L402+M402+N402+O402+P402+Q402</f>
        <v>9360.41366393538</v>
      </c>
      <c r="AA402" s="14" t="n">
        <f aca="false">MIN(R402:X402)</f>
        <v>1046.9896121183</v>
      </c>
    </row>
    <row r="403" customFormat="false" ht="15" hidden="false" customHeight="false" outlineLevel="0" collapsed="false">
      <c r="K403" s="2" t="n">
        <v>398</v>
      </c>
      <c r="L403" s="14" t="n">
        <f aca="true">$B$16+NORMINV(RAND(),0,SQRT($B$13*($B$7+$B$8^2))*$B$9*(1-$B$10))</f>
        <v>3848.65921220732</v>
      </c>
      <c r="M403" s="14" t="n">
        <f aca="true">$B$16+NORMINV(RAND(),0,SQRT($B$13*($B$7+$B$8^2))*$B$9*(1-$B$10))</f>
        <v>4650.31988520264</v>
      </c>
      <c r="N403" s="14" t="n">
        <f aca="true">$B$16+NORMINV(RAND(),0,SQRT($B$13*($B$7+$B$8^2))*$B$9*(1-$B$10))</f>
        <v>4412.55231120415</v>
      </c>
      <c r="O403" s="14" t="n">
        <f aca="true">$B$16+NORMINV(RAND(),0,SQRT($B$13*($B$7+$B$8^2))*$B$9*(1-$B$10))</f>
        <v>4158.12575468291</v>
      </c>
      <c r="P403" s="14" t="n">
        <f aca="true">$B$16+NORMINV(RAND(),0,SQRT($B$13*($B$7+$B$8^2))*$B$9*(1-$B$10))</f>
        <v>4178.78883414239</v>
      </c>
      <c r="Q403" s="14" t="n">
        <f aca="true">$B$16+NORMINV(RAND(),0,SQRT($B$13*($B$7+$B$8^2))*$B$9*(1-$B$10))</f>
        <v>3774.68429005275</v>
      </c>
      <c r="R403" s="14" t="n">
        <f aca="false">$B$4-13*($B$5+$B$6)/30-IF($B$11&lt;=13,$B$12,0)+0</f>
        <v>8876.66666666667</v>
      </c>
      <c r="S403" s="14" t="n">
        <f aca="false">$B$4-27*($B$5+$B$6)/30-IF($B$11&lt;=27,$B$12,0)+L403</f>
        <v>10438.6592122073</v>
      </c>
      <c r="T403" s="14" t="n">
        <f aca="false">$B$4-41*($B$5+$B$6)/30-IF($B$11&lt;=41,$B$12,0)+L403+M403</f>
        <v>1617.51243074329</v>
      </c>
      <c r="U403" s="14" t="n">
        <f aca="false">$B$4-55*($B$5+$B$6)/30-IF($B$11&lt;=55,$B$12,0)+L403+M403+N403</f>
        <v>3743.39807528077</v>
      </c>
      <c r="V403" s="14" t="n">
        <f aca="false">$B$4-69*($B$5+$B$6)/30-IF($B$11&lt;=69,$B$12,0)+L403+M403+N403+O403</f>
        <v>5614.85716329701</v>
      </c>
      <c r="W403" s="14" t="n">
        <f aca="false">$B$4-83*($B$5+$B$6)/30-IF($B$11&lt;=83,$B$12,0)+L403+M403+N403+O403+P403</f>
        <v>7506.97933077274</v>
      </c>
      <c r="X403" s="14" t="n">
        <f aca="false">$B$4-90*($B$5+$B$6)/30-IF($B$11&lt;=90,$B$12,0)+L403+M403+N403+O403+P403+Q403</f>
        <v>10138.3302874922</v>
      </c>
      <c r="AA403" s="14" t="n">
        <f aca="false">MIN(R403:X403)</f>
        <v>1617.51243074329</v>
      </c>
    </row>
    <row r="404" customFormat="false" ht="15" hidden="false" customHeight="false" outlineLevel="0" collapsed="false">
      <c r="K404" s="2" t="n">
        <v>399</v>
      </c>
      <c r="L404" s="14" t="n">
        <f aca="true">$B$16+NORMINV(RAND(),0,SQRT($B$13*($B$7+$B$8^2))*$B$9*(1-$B$10))</f>
        <v>4499.46812561385</v>
      </c>
      <c r="M404" s="14" t="n">
        <f aca="true">$B$16+NORMINV(RAND(),0,SQRT($B$13*($B$7+$B$8^2))*$B$9*(1-$B$10))</f>
        <v>4047.80393011932</v>
      </c>
      <c r="N404" s="14" t="n">
        <f aca="true">$B$16+NORMINV(RAND(),0,SQRT($B$13*($B$7+$B$8^2))*$B$9*(1-$B$10))</f>
        <v>4469.04662237323</v>
      </c>
      <c r="O404" s="14" t="n">
        <f aca="true">$B$16+NORMINV(RAND(),0,SQRT($B$13*($B$7+$B$8^2))*$B$9*(1-$B$10))</f>
        <v>4054.56604211379</v>
      </c>
      <c r="P404" s="14" t="n">
        <f aca="true">$B$16+NORMINV(RAND(),0,SQRT($B$13*($B$7+$B$8^2))*$B$9*(1-$B$10))</f>
        <v>3375.23336782853</v>
      </c>
      <c r="Q404" s="14" t="n">
        <f aca="true">$B$16+NORMINV(RAND(),0,SQRT($B$13*($B$7+$B$8^2))*$B$9*(1-$B$10))</f>
        <v>4486.47347084236</v>
      </c>
      <c r="R404" s="14" t="n">
        <f aca="false">$B$4-13*($B$5+$B$6)/30-IF($B$11&lt;=13,$B$12,0)+0</f>
        <v>8876.66666666667</v>
      </c>
      <c r="S404" s="14" t="n">
        <f aca="false">$B$4-27*($B$5+$B$6)/30-IF($B$11&lt;=27,$B$12,0)+L404</f>
        <v>11089.4681256138</v>
      </c>
      <c r="T404" s="14" t="n">
        <f aca="false">$B$4-41*($B$5+$B$6)/30-IF($B$11&lt;=41,$B$12,0)+L404+M404</f>
        <v>1665.8053890665</v>
      </c>
      <c r="U404" s="14" t="n">
        <f aca="false">$B$4-55*($B$5+$B$6)/30-IF($B$11&lt;=55,$B$12,0)+L404+M404+N404</f>
        <v>3848.18534477307</v>
      </c>
      <c r="V404" s="14" t="n">
        <f aca="false">$B$4-69*($B$5+$B$6)/30-IF($B$11&lt;=69,$B$12,0)+L404+M404+N404+O404</f>
        <v>5616.08472022019</v>
      </c>
      <c r="W404" s="14" t="n">
        <f aca="false">$B$4-83*($B$5+$B$6)/30-IF($B$11&lt;=83,$B$12,0)+L404+M404+N404+O404+P404</f>
        <v>6704.65142138206</v>
      </c>
      <c r="X404" s="14" t="n">
        <f aca="false">$B$4-90*($B$5+$B$6)/30-IF($B$11&lt;=90,$B$12,0)+L404+M404+N404+O404+P404+Q404</f>
        <v>10047.7915588911</v>
      </c>
      <c r="AA404" s="14" t="n">
        <f aca="false">MIN(R404:X404)</f>
        <v>1665.8053890665</v>
      </c>
    </row>
    <row r="405" customFormat="false" ht="15" hidden="false" customHeight="false" outlineLevel="0" collapsed="false">
      <c r="K405" s="2" t="n">
        <v>400</v>
      </c>
      <c r="L405" s="14" t="n">
        <f aca="true">$B$16+NORMINV(RAND(),0,SQRT($B$13*($B$7+$B$8^2))*$B$9*(1-$B$10))</f>
        <v>4597.58297498626</v>
      </c>
      <c r="M405" s="14" t="n">
        <f aca="true">$B$16+NORMINV(RAND(),0,SQRT($B$13*($B$7+$B$8^2))*$B$9*(1-$B$10))</f>
        <v>3720.26299942445</v>
      </c>
      <c r="N405" s="14" t="n">
        <f aca="true">$B$16+NORMINV(RAND(),0,SQRT($B$13*($B$7+$B$8^2))*$B$9*(1-$B$10))</f>
        <v>4311.80014325604</v>
      </c>
      <c r="O405" s="14" t="n">
        <f aca="true">$B$16+NORMINV(RAND(),0,SQRT($B$13*($B$7+$B$8^2))*$B$9*(1-$B$10))</f>
        <v>4113.95877618854</v>
      </c>
      <c r="P405" s="14" t="n">
        <f aca="true">$B$16+NORMINV(RAND(),0,SQRT($B$13*($B$7+$B$8^2))*$B$9*(1-$B$10))</f>
        <v>3618.86618479384</v>
      </c>
      <c r="Q405" s="14" t="n">
        <f aca="true">$B$16+NORMINV(RAND(),0,SQRT($B$13*($B$7+$B$8^2))*$B$9*(1-$B$10))</f>
        <v>3966.15998944314</v>
      </c>
      <c r="R405" s="14" t="n">
        <f aca="false">$B$4-13*($B$5+$B$6)/30-IF($B$11&lt;=13,$B$12,0)+0</f>
        <v>8876.66666666667</v>
      </c>
      <c r="S405" s="14" t="n">
        <f aca="false">$B$4-27*($B$5+$B$6)/30-IF($B$11&lt;=27,$B$12,0)+L405</f>
        <v>11187.5829749863</v>
      </c>
      <c r="T405" s="14" t="n">
        <f aca="false">$B$4-41*($B$5+$B$6)/30-IF($B$11&lt;=41,$B$12,0)+L405+M405</f>
        <v>1436.37930774404</v>
      </c>
      <c r="U405" s="14" t="n">
        <f aca="false">$B$4-55*($B$5+$B$6)/30-IF($B$11&lt;=55,$B$12,0)+L405+M405+N405</f>
        <v>3461.51278433342</v>
      </c>
      <c r="V405" s="14" t="n">
        <f aca="false">$B$4-69*($B$5+$B$6)/30-IF($B$11&lt;=69,$B$12,0)+L405+M405+N405+O405</f>
        <v>5288.80489385529</v>
      </c>
      <c r="W405" s="14" t="n">
        <f aca="false">$B$4-83*($B$5+$B$6)/30-IF($B$11&lt;=83,$B$12,0)+L405+M405+N405+O405+P405</f>
        <v>6621.00441198247</v>
      </c>
      <c r="X405" s="14" t="n">
        <f aca="false">$B$4-90*($B$5+$B$6)/30-IF($B$11&lt;=90,$B$12,0)+L405+M405+N405+O405+P405+Q405</f>
        <v>9443.83106809228</v>
      </c>
      <c r="AA405" s="14" t="n">
        <f aca="false">MIN(R405:X405)</f>
        <v>1436.37930774404</v>
      </c>
    </row>
    <row r="406" customFormat="false" ht="15" hidden="false" customHeight="false" outlineLevel="0" collapsed="false">
      <c r="K406" s="2" t="n">
        <v>401</v>
      </c>
      <c r="L406" s="14" t="n">
        <f aca="true">$B$16+NORMINV(RAND(),0,SQRT($B$13*($B$7+$B$8^2))*$B$9*(1-$B$10))</f>
        <v>4540.47070569976</v>
      </c>
      <c r="M406" s="14" t="n">
        <f aca="true">$B$16+NORMINV(RAND(),0,SQRT($B$13*($B$7+$B$8^2))*$B$9*(1-$B$10))</f>
        <v>4221.05466008754</v>
      </c>
      <c r="N406" s="14" t="n">
        <f aca="true">$B$16+NORMINV(RAND(),0,SQRT($B$13*($B$7+$B$8^2))*$B$9*(1-$B$10))</f>
        <v>3809.22196027032</v>
      </c>
      <c r="O406" s="14" t="n">
        <f aca="true">$B$16+NORMINV(RAND(),0,SQRT($B$13*($B$7+$B$8^2))*$B$9*(1-$B$10))</f>
        <v>4117.28569750525</v>
      </c>
      <c r="P406" s="14" t="n">
        <f aca="true">$B$16+NORMINV(RAND(),0,SQRT($B$13*($B$7+$B$8^2))*$B$9*(1-$B$10))</f>
        <v>3997.85579605495</v>
      </c>
      <c r="Q406" s="14" t="n">
        <f aca="true">$B$16+NORMINV(RAND(),0,SQRT($B$13*($B$7+$B$8^2))*$B$9*(1-$B$10))</f>
        <v>4192.88542577667</v>
      </c>
      <c r="R406" s="14" t="n">
        <f aca="false">$B$4-13*($B$5+$B$6)/30-IF($B$11&lt;=13,$B$12,0)+0</f>
        <v>8876.66666666667</v>
      </c>
      <c r="S406" s="14" t="n">
        <f aca="false">$B$4-27*($B$5+$B$6)/30-IF($B$11&lt;=27,$B$12,0)+L406</f>
        <v>11130.4707056998</v>
      </c>
      <c r="T406" s="14" t="n">
        <f aca="false">$B$4-41*($B$5+$B$6)/30-IF($B$11&lt;=41,$B$12,0)+L406+M406</f>
        <v>1880.05869912062</v>
      </c>
      <c r="U406" s="14" t="n">
        <f aca="false">$B$4-55*($B$5+$B$6)/30-IF($B$11&lt;=55,$B$12,0)+L406+M406+N406</f>
        <v>3402.61399272428</v>
      </c>
      <c r="V406" s="14" t="n">
        <f aca="false">$B$4-69*($B$5+$B$6)/30-IF($B$11&lt;=69,$B$12,0)+L406+M406+N406+O406</f>
        <v>5233.23302356286</v>
      </c>
      <c r="W406" s="14" t="n">
        <f aca="false">$B$4-83*($B$5+$B$6)/30-IF($B$11&lt;=83,$B$12,0)+L406+M406+N406+O406+P406</f>
        <v>6944.42215295114</v>
      </c>
      <c r="X406" s="14" t="n">
        <f aca="false">$B$4-90*($B$5+$B$6)/30-IF($B$11&lt;=90,$B$12,0)+L406+M406+N406+O406+P406+Q406</f>
        <v>9993.97424539448</v>
      </c>
      <c r="AA406" s="14" t="n">
        <f aca="false">MIN(R406:X406)</f>
        <v>1880.05869912062</v>
      </c>
    </row>
    <row r="407" customFormat="false" ht="15" hidden="false" customHeight="false" outlineLevel="0" collapsed="false">
      <c r="K407" s="2" t="n">
        <v>402</v>
      </c>
      <c r="L407" s="14" t="n">
        <f aca="true">$B$16+NORMINV(RAND(),0,SQRT($B$13*($B$7+$B$8^2))*$B$9*(1-$B$10))</f>
        <v>3760.53346097783</v>
      </c>
      <c r="M407" s="14" t="n">
        <f aca="true">$B$16+NORMINV(RAND(),0,SQRT($B$13*($B$7+$B$8^2))*$B$9*(1-$B$10))</f>
        <v>3979.66240085066</v>
      </c>
      <c r="N407" s="14" t="n">
        <f aca="true">$B$16+NORMINV(RAND(),0,SQRT($B$13*($B$7+$B$8^2))*$B$9*(1-$B$10))</f>
        <v>4298.59923848208</v>
      </c>
      <c r="O407" s="14" t="n">
        <f aca="true">$B$16+NORMINV(RAND(),0,SQRT($B$13*($B$7+$B$8^2))*$B$9*(1-$B$10))</f>
        <v>4230.11412848251</v>
      </c>
      <c r="P407" s="14" t="n">
        <f aca="true">$B$16+NORMINV(RAND(),0,SQRT($B$13*($B$7+$B$8^2))*$B$9*(1-$B$10))</f>
        <v>4342.53552607189</v>
      </c>
      <c r="Q407" s="14" t="n">
        <f aca="true">$B$16+NORMINV(RAND(),0,SQRT($B$13*($B$7+$B$8^2))*$B$9*(1-$B$10))</f>
        <v>3933.92702402619</v>
      </c>
      <c r="R407" s="14" t="n">
        <f aca="false">$B$4-13*($B$5+$B$6)/30-IF($B$11&lt;=13,$B$12,0)+0</f>
        <v>8876.66666666667</v>
      </c>
      <c r="S407" s="14" t="n">
        <f aca="false">$B$4-27*($B$5+$B$6)/30-IF($B$11&lt;=27,$B$12,0)+L407</f>
        <v>10350.5334609778</v>
      </c>
      <c r="T407" s="14" t="n">
        <f aca="false">$B$4-41*($B$5+$B$6)/30-IF($B$11&lt;=41,$B$12,0)+L407+M407</f>
        <v>858.729195161815</v>
      </c>
      <c r="U407" s="14" t="n">
        <f aca="false">$B$4-55*($B$5+$B$6)/30-IF($B$11&lt;=55,$B$12,0)+L407+M407+N407</f>
        <v>2870.66176697723</v>
      </c>
      <c r="V407" s="14" t="n">
        <f aca="false">$B$4-69*($B$5+$B$6)/30-IF($B$11&lt;=69,$B$12,0)+L407+M407+N407+O407</f>
        <v>4814.10922879308</v>
      </c>
      <c r="W407" s="14" t="n">
        <f aca="false">$B$4-83*($B$5+$B$6)/30-IF($B$11&lt;=83,$B$12,0)+L407+M407+N407+O407+P407</f>
        <v>6869.9780881983</v>
      </c>
      <c r="X407" s="14" t="n">
        <f aca="false">$B$4-90*($B$5+$B$6)/30-IF($B$11&lt;=90,$B$12,0)+L407+M407+N407+O407+P407+Q407</f>
        <v>9660.57177889115</v>
      </c>
      <c r="AA407" s="14" t="n">
        <f aca="false">MIN(R407:X407)</f>
        <v>858.729195161815</v>
      </c>
    </row>
    <row r="408" customFormat="false" ht="15" hidden="false" customHeight="false" outlineLevel="0" collapsed="false">
      <c r="K408" s="2" t="n">
        <v>403</v>
      </c>
      <c r="L408" s="14" t="n">
        <f aca="true">$B$16+NORMINV(RAND(),0,SQRT($B$13*($B$7+$B$8^2))*$B$9*(1-$B$10))</f>
        <v>3844.92480655281</v>
      </c>
      <c r="M408" s="14" t="n">
        <f aca="true">$B$16+NORMINV(RAND(),0,SQRT($B$13*($B$7+$B$8^2))*$B$9*(1-$B$10))</f>
        <v>4570.84981856541</v>
      </c>
      <c r="N408" s="14" t="n">
        <f aca="true">$B$16+NORMINV(RAND(),0,SQRT($B$13*($B$7+$B$8^2))*$B$9*(1-$B$10))</f>
        <v>4204.43217510039</v>
      </c>
      <c r="O408" s="14" t="n">
        <f aca="true">$B$16+NORMINV(RAND(),0,SQRT($B$13*($B$7+$B$8^2))*$B$9*(1-$B$10))</f>
        <v>4376.76355335451</v>
      </c>
      <c r="P408" s="14" t="n">
        <f aca="true">$B$16+NORMINV(RAND(),0,SQRT($B$13*($B$7+$B$8^2))*$B$9*(1-$B$10))</f>
        <v>4105.86389876622</v>
      </c>
      <c r="Q408" s="14" t="n">
        <f aca="true">$B$16+NORMINV(RAND(),0,SQRT($B$13*($B$7+$B$8^2))*$B$9*(1-$B$10))</f>
        <v>4056.34262054555</v>
      </c>
      <c r="R408" s="14" t="n">
        <f aca="false">$B$4-13*($B$5+$B$6)/30-IF($B$11&lt;=13,$B$12,0)+0</f>
        <v>8876.66666666667</v>
      </c>
      <c r="S408" s="14" t="n">
        <f aca="false">$B$4-27*($B$5+$B$6)/30-IF($B$11&lt;=27,$B$12,0)+L408</f>
        <v>10434.9248065528</v>
      </c>
      <c r="T408" s="14" t="n">
        <f aca="false">$B$4-41*($B$5+$B$6)/30-IF($B$11&lt;=41,$B$12,0)+L408+M408</f>
        <v>1534.30795845155</v>
      </c>
      <c r="U408" s="14" t="n">
        <f aca="false">$B$4-55*($B$5+$B$6)/30-IF($B$11&lt;=55,$B$12,0)+L408+M408+N408</f>
        <v>3452.07346688527</v>
      </c>
      <c r="V408" s="14" t="n">
        <f aca="false">$B$4-69*($B$5+$B$6)/30-IF($B$11&lt;=69,$B$12,0)+L408+M408+N408+O408</f>
        <v>5542.17035357312</v>
      </c>
      <c r="W408" s="14" t="n">
        <f aca="false">$B$4-83*($B$5+$B$6)/30-IF($B$11&lt;=83,$B$12,0)+L408+M408+N408+O408+P408</f>
        <v>7361.36758567267</v>
      </c>
      <c r="X408" s="14" t="n">
        <f aca="false">$B$4-90*($B$5+$B$6)/30-IF($B$11&lt;=90,$B$12,0)+L408+M408+N408+O408+P408+Q408</f>
        <v>10274.3768728849</v>
      </c>
      <c r="AA408" s="14" t="n">
        <f aca="false">MIN(R408:X408)</f>
        <v>1534.30795845155</v>
      </c>
    </row>
    <row r="409" customFormat="false" ht="15" hidden="false" customHeight="false" outlineLevel="0" collapsed="false">
      <c r="K409" s="2" t="n">
        <v>404</v>
      </c>
      <c r="L409" s="14" t="n">
        <f aca="true">$B$16+NORMINV(RAND(),0,SQRT($B$13*($B$7+$B$8^2))*$B$9*(1-$B$10))</f>
        <v>4160.31604935998</v>
      </c>
      <c r="M409" s="14" t="n">
        <f aca="true">$B$16+NORMINV(RAND(),0,SQRT($B$13*($B$7+$B$8^2))*$B$9*(1-$B$10))</f>
        <v>4196.40219311992</v>
      </c>
      <c r="N409" s="14" t="n">
        <f aca="true">$B$16+NORMINV(RAND(),0,SQRT($B$13*($B$7+$B$8^2))*$B$9*(1-$B$10))</f>
        <v>3735.06613134506</v>
      </c>
      <c r="O409" s="14" t="n">
        <f aca="true">$B$16+NORMINV(RAND(),0,SQRT($B$13*($B$7+$B$8^2))*$B$9*(1-$B$10))</f>
        <v>3903.97900051751</v>
      </c>
      <c r="P409" s="14" t="n">
        <f aca="true">$B$16+NORMINV(RAND(),0,SQRT($B$13*($B$7+$B$8^2))*$B$9*(1-$B$10))</f>
        <v>3838.52917619006</v>
      </c>
      <c r="Q409" s="14" t="n">
        <f aca="true">$B$16+NORMINV(RAND(),0,SQRT($B$13*($B$7+$B$8^2))*$B$9*(1-$B$10))</f>
        <v>3792.76310185652</v>
      </c>
      <c r="R409" s="14" t="n">
        <f aca="false">$B$4-13*($B$5+$B$6)/30-IF($B$11&lt;=13,$B$12,0)+0</f>
        <v>8876.66666666667</v>
      </c>
      <c r="S409" s="14" t="n">
        <f aca="false">$B$4-27*($B$5+$B$6)/30-IF($B$11&lt;=27,$B$12,0)+L409</f>
        <v>10750.31604936</v>
      </c>
      <c r="T409" s="14" t="n">
        <f aca="false">$B$4-41*($B$5+$B$6)/30-IF($B$11&lt;=41,$B$12,0)+L409+M409</f>
        <v>1475.25157581323</v>
      </c>
      <c r="U409" s="14" t="n">
        <f aca="false">$B$4-55*($B$5+$B$6)/30-IF($B$11&lt;=55,$B$12,0)+L409+M409+N409</f>
        <v>2923.65104049162</v>
      </c>
      <c r="V409" s="14" t="n">
        <f aca="false">$B$4-69*($B$5+$B$6)/30-IF($B$11&lt;=69,$B$12,0)+L409+M409+N409+O409</f>
        <v>4540.96337434246</v>
      </c>
      <c r="W409" s="14" t="n">
        <f aca="false">$B$4-83*($B$5+$B$6)/30-IF($B$11&lt;=83,$B$12,0)+L409+M409+N409+O409+P409</f>
        <v>6092.82588386585</v>
      </c>
      <c r="X409" s="14" t="n">
        <f aca="false">$B$4-90*($B$5+$B$6)/30-IF($B$11&lt;=90,$B$12,0)+L409+M409+N409+O409+P409+Q409</f>
        <v>8742.25565238904</v>
      </c>
      <c r="AA409" s="14" t="n">
        <f aca="false">MIN(R409:X409)</f>
        <v>1475.25157581323</v>
      </c>
    </row>
    <row r="410" customFormat="false" ht="15" hidden="false" customHeight="false" outlineLevel="0" collapsed="false">
      <c r="K410" s="2" t="n">
        <v>405</v>
      </c>
      <c r="L410" s="14" t="n">
        <f aca="true">$B$16+NORMINV(RAND(),0,SQRT($B$13*($B$7+$B$8^2))*$B$9*(1-$B$10))</f>
        <v>3518.5809506726</v>
      </c>
      <c r="M410" s="14" t="n">
        <f aca="true">$B$16+NORMINV(RAND(),0,SQRT($B$13*($B$7+$B$8^2))*$B$9*(1-$B$10))</f>
        <v>3949.84087680454</v>
      </c>
      <c r="N410" s="14" t="n">
        <f aca="true">$B$16+NORMINV(RAND(),0,SQRT($B$13*($B$7+$B$8^2))*$B$9*(1-$B$10))</f>
        <v>4337.34222656139</v>
      </c>
      <c r="O410" s="14" t="n">
        <f aca="true">$B$16+NORMINV(RAND(),0,SQRT($B$13*($B$7+$B$8^2))*$B$9*(1-$B$10))</f>
        <v>4067.24960759763</v>
      </c>
      <c r="P410" s="14" t="n">
        <f aca="true">$B$16+NORMINV(RAND(),0,SQRT($B$13*($B$7+$B$8^2))*$B$9*(1-$B$10))</f>
        <v>4244.37706688378</v>
      </c>
      <c r="Q410" s="14" t="n">
        <f aca="true">$B$16+NORMINV(RAND(),0,SQRT($B$13*($B$7+$B$8^2))*$B$9*(1-$B$10))</f>
        <v>4071.65489038874</v>
      </c>
      <c r="R410" s="14" t="n">
        <f aca="false">$B$4-13*($B$5+$B$6)/30-IF($B$11&lt;=13,$B$12,0)+0</f>
        <v>8876.66666666667</v>
      </c>
      <c r="S410" s="14" t="n">
        <f aca="false">$B$4-27*($B$5+$B$6)/30-IF($B$11&lt;=27,$B$12,0)+L410</f>
        <v>10108.5809506726</v>
      </c>
      <c r="T410" s="14" t="n">
        <f aca="false">$B$4-41*($B$5+$B$6)/30-IF($B$11&lt;=41,$B$12,0)+L410+M410</f>
        <v>586.955160810468</v>
      </c>
      <c r="U410" s="14" t="n">
        <f aca="false">$B$4-55*($B$5+$B$6)/30-IF($B$11&lt;=55,$B$12,0)+L410+M410+N410</f>
        <v>2637.63072070519</v>
      </c>
      <c r="V410" s="14" t="n">
        <f aca="false">$B$4-69*($B$5+$B$6)/30-IF($B$11&lt;=69,$B$12,0)+L410+M410+N410+O410</f>
        <v>4418.21366163616</v>
      </c>
      <c r="W410" s="14" t="n">
        <f aca="false">$B$4-83*($B$5+$B$6)/30-IF($B$11&lt;=83,$B$12,0)+L410+M410+N410+O410+P410</f>
        <v>6375.92406185326</v>
      </c>
      <c r="X410" s="14" t="n">
        <f aca="false">$B$4-90*($B$5+$B$6)/30-IF($B$11&lt;=90,$B$12,0)+L410+M410+N410+O410+P410+Q410</f>
        <v>9304.24561890867</v>
      </c>
      <c r="AA410" s="14" t="n">
        <f aca="false">MIN(R410:X410)</f>
        <v>586.955160810468</v>
      </c>
    </row>
    <row r="411" customFormat="false" ht="15" hidden="false" customHeight="false" outlineLevel="0" collapsed="false">
      <c r="K411" s="2" t="n">
        <v>406</v>
      </c>
      <c r="L411" s="14" t="n">
        <f aca="true">$B$16+NORMINV(RAND(),0,SQRT($B$13*($B$7+$B$8^2))*$B$9*(1-$B$10))</f>
        <v>3707.95957353003</v>
      </c>
      <c r="M411" s="14" t="n">
        <f aca="true">$B$16+NORMINV(RAND(),0,SQRT($B$13*($B$7+$B$8^2))*$B$9*(1-$B$10))</f>
        <v>4266.57479197197</v>
      </c>
      <c r="N411" s="14" t="n">
        <f aca="true">$B$16+NORMINV(RAND(),0,SQRT($B$13*($B$7+$B$8^2))*$B$9*(1-$B$10))</f>
        <v>3932.74873304354</v>
      </c>
      <c r="O411" s="14" t="n">
        <f aca="true">$B$16+NORMINV(RAND(),0,SQRT($B$13*($B$7+$B$8^2))*$B$9*(1-$B$10))</f>
        <v>4351.21946117143</v>
      </c>
      <c r="P411" s="14" t="n">
        <f aca="true">$B$16+NORMINV(RAND(),0,SQRT($B$13*($B$7+$B$8^2))*$B$9*(1-$B$10))</f>
        <v>3587.67087208856</v>
      </c>
      <c r="Q411" s="14" t="n">
        <f aca="true">$B$16+NORMINV(RAND(),0,SQRT($B$13*($B$7+$B$8^2))*$B$9*(1-$B$10))</f>
        <v>4229.80338947563</v>
      </c>
      <c r="R411" s="14" t="n">
        <f aca="false">$B$4-13*($B$5+$B$6)/30-IF($B$11&lt;=13,$B$12,0)+0</f>
        <v>8876.66666666667</v>
      </c>
      <c r="S411" s="14" t="n">
        <f aca="false">$B$4-27*($B$5+$B$6)/30-IF($B$11&lt;=27,$B$12,0)+L411</f>
        <v>10297.95957353</v>
      </c>
      <c r="T411" s="14" t="n">
        <f aca="false">$B$4-41*($B$5+$B$6)/30-IF($B$11&lt;=41,$B$12,0)+L411+M411</f>
        <v>1093.06769883533</v>
      </c>
      <c r="U411" s="14" t="n">
        <f aca="false">$B$4-55*($B$5+$B$6)/30-IF($B$11&lt;=55,$B$12,0)+L411+M411+N411</f>
        <v>2739.1497652122</v>
      </c>
      <c r="V411" s="14" t="n">
        <f aca="false">$B$4-69*($B$5+$B$6)/30-IF($B$11&lt;=69,$B$12,0)+L411+M411+N411+O411</f>
        <v>4803.70255971696</v>
      </c>
      <c r="W411" s="14" t="n">
        <f aca="false">$B$4-83*($B$5+$B$6)/30-IF($B$11&lt;=83,$B$12,0)+L411+M411+N411+O411+P411</f>
        <v>6104.70676513886</v>
      </c>
      <c r="X411" s="14" t="n">
        <f aca="false">$B$4-90*($B$5+$B$6)/30-IF($B$11&lt;=90,$B$12,0)+L411+M411+N411+O411+P411+Q411</f>
        <v>9191.17682128115</v>
      </c>
      <c r="AA411" s="14" t="n">
        <f aca="false">MIN(R411:X411)</f>
        <v>1093.06769883533</v>
      </c>
    </row>
    <row r="412" customFormat="false" ht="15" hidden="false" customHeight="false" outlineLevel="0" collapsed="false">
      <c r="K412" s="2" t="n">
        <v>407</v>
      </c>
      <c r="L412" s="14" t="n">
        <f aca="true">$B$16+NORMINV(RAND(),0,SQRT($B$13*($B$7+$B$8^2))*$B$9*(1-$B$10))</f>
        <v>4022.62633997429</v>
      </c>
      <c r="M412" s="14" t="n">
        <f aca="true">$B$16+NORMINV(RAND(),0,SQRT($B$13*($B$7+$B$8^2))*$B$9*(1-$B$10))</f>
        <v>4321.93236918644</v>
      </c>
      <c r="N412" s="14" t="n">
        <f aca="true">$B$16+NORMINV(RAND(),0,SQRT($B$13*($B$7+$B$8^2))*$B$9*(1-$B$10))</f>
        <v>4290.46139169286</v>
      </c>
      <c r="O412" s="14" t="n">
        <f aca="true">$B$16+NORMINV(RAND(),0,SQRT($B$13*($B$7+$B$8^2))*$B$9*(1-$B$10))</f>
        <v>3923.39759741095</v>
      </c>
      <c r="P412" s="14" t="n">
        <f aca="true">$B$16+NORMINV(RAND(),0,SQRT($B$13*($B$7+$B$8^2))*$B$9*(1-$B$10))</f>
        <v>4337.70874961611</v>
      </c>
      <c r="Q412" s="14" t="n">
        <f aca="true">$B$16+NORMINV(RAND(),0,SQRT($B$13*($B$7+$B$8^2))*$B$9*(1-$B$10))</f>
        <v>4583.00558414423</v>
      </c>
      <c r="R412" s="14" t="n">
        <f aca="false">$B$4-13*($B$5+$B$6)/30-IF($B$11&lt;=13,$B$12,0)+0</f>
        <v>8876.66666666667</v>
      </c>
      <c r="S412" s="14" t="n">
        <f aca="false">$B$4-27*($B$5+$B$6)/30-IF($B$11&lt;=27,$B$12,0)+L412</f>
        <v>10612.6263399743</v>
      </c>
      <c r="T412" s="14" t="n">
        <f aca="false">$B$4-41*($B$5+$B$6)/30-IF($B$11&lt;=41,$B$12,0)+L412+M412</f>
        <v>1463.09204249407</v>
      </c>
      <c r="U412" s="14" t="n">
        <f aca="false">$B$4-55*($B$5+$B$6)/30-IF($B$11&lt;=55,$B$12,0)+L412+M412+N412</f>
        <v>3466.88676752026</v>
      </c>
      <c r="V412" s="14" t="n">
        <f aca="false">$B$4-69*($B$5+$B$6)/30-IF($B$11&lt;=69,$B$12,0)+L412+M412+N412+O412</f>
        <v>5103.61769826454</v>
      </c>
      <c r="W412" s="14" t="n">
        <f aca="false">$B$4-83*($B$5+$B$6)/30-IF($B$11&lt;=83,$B$12,0)+L412+M412+N412+O412+P412</f>
        <v>7154.65978121399</v>
      </c>
      <c r="X412" s="14" t="n">
        <f aca="false">$B$4-90*($B$5+$B$6)/30-IF($B$11&lt;=90,$B$12,0)+L412+M412+N412+O412+P412+Q412</f>
        <v>10594.3320320249</v>
      </c>
      <c r="AA412" s="14" t="n">
        <f aca="false">MIN(R412:X412)</f>
        <v>1463.09204249407</v>
      </c>
    </row>
    <row r="413" customFormat="false" ht="15" hidden="false" customHeight="false" outlineLevel="0" collapsed="false">
      <c r="K413" s="2" t="n">
        <v>408</v>
      </c>
      <c r="L413" s="14" t="n">
        <f aca="true">$B$16+NORMINV(RAND(),0,SQRT($B$13*($B$7+$B$8^2))*$B$9*(1-$B$10))</f>
        <v>4227.08664573794</v>
      </c>
      <c r="M413" s="14" t="n">
        <f aca="true">$B$16+NORMINV(RAND(),0,SQRT($B$13*($B$7+$B$8^2))*$B$9*(1-$B$10))</f>
        <v>4369.31308540232</v>
      </c>
      <c r="N413" s="14" t="n">
        <f aca="true">$B$16+NORMINV(RAND(),0,SQRT($B$13*($B$7+$B$8^2))*$B$9*(1-$B$10))</f>
        <v>4179.01059107149</v>
      </c>
      <c r="O413" s="14" t="n">
        <f aca="true">$B$16+NORMINV(RAND(),0,SQRT($B$13*($B$7+$B$8^2))*$B$9*(1-$B$10))</f>
        <v>4097.97698273269</v>
      </c>
      <c r="P413" s="14" t="n">
        <f aca="true">$B$16+NORMINV(RAND(),0,SQRT($B$13*($B$7+$B$8^2))*$B$9*(1-$B$10))</f>
        <v>3659.40218912194</v>
      </c>
      <c r="Q413" s="14" t="n">
        <f aca="true">$B$16+NORMINV(RAND(),0,SQRT($B$13*($B$7+$B$8^2))*$B$9*(1-$B$10))</f>
        <v>3137.17339880604</v>
      </c>
      <c r="R413" s="14" t="n">
        <f aca="false">$B$4-13*($B$5+$B$6)/30-IF($B$11&lt;=13,$B$12,0)+0</f>
        <v>8876.66666666667</v>
      </c>
      <c r="S413" s="14" t="n">
        <f aca="false">$B$4-27*($B$5+$B$6)/30-IF($B$11&lt;=27,$B$12,0)+L413</f>
        <v>10817.0866457379</v>
      </c>
      <c r="T413" s="14" t="n">
        <f aca="false">$B$4-41*($B$5+$B$6)/30-IF($B$11&lt;=41,$B$12,0)+L413+M413</f>
        <v>1714.93306447358</v>
      </c>
      <c r="U413" s="14" t="n">
        <f aca="false">$B$4-55*($B$5+$B$6)/30-IF($B$11&lt;=55,$B$12,0)+L413+M413+N413</f>
        <v>3607.27698887841</v>
      </c>
      <c r="V413" s="14" t="n">
        <f aca="false">$B$4-69*($B$5+$B$6)/30-IF($B$11&lt;=69,$B$12,0)+L413+M413+N413+O413</f>
        <v>5418.58730494443</v>
      </c>
      <c r="W413" s="14" t="n">
        <f aca="false">$B$4-83*($B$5+$B$6)/30-IF($B$11&lt;=83,$B$12,0)+L413+M413+N413+O413+P413</f>
        <v>6791.32282739971</v>
      </c>
      <c r="X413" s="14" t="n">
        <f aca="false">$B$4-90*($B$5+$B$6)/30-IF($B$11&lt;=90,$B$12,0)+L413+M413+N413+O413+P413+Q413</f>
        <v>8785.16289287241</v>
      </c>
      <c r="AA413" s="14" t="n">
        <f aca="false">MIN(R413:X413)</f>
        <v>1714.93306447358</v>
      </c>
    </row>
    <row r="414" customFormat="false" ht="15" hidden="false" customHeight="false" outlineLevel="0" collapsed="false">
      <c r="K414" s="2" t="n">
        <v>409</v>
      </c>
      <c r="L414" s="14" t="n">
        <f aca="true">$B$16+NORMINV(RAND(),0,SQRT($B$13*($B$7+$B$8^2))*$B$9*(1-$B$10))</f>
        <v>4047.40652481255</v>
      </c>
      <c r="M414" s="14" t="n">
        <f aca="true">$B$16+NORMINV(RAND(),0,SQRT($B$13*($B$7+$B$8^2))*$B$9*(1-$B$10))</f>
        <v>4481.86843187209</v>
      </c>
      <c r="N414" s="14" t="n">
        <f aca="true">$B$16+NORMINV(RAND(),0,SQRT($B$13*($B$7+$B$8^2))*$B$9*(1-$B$10))</f>
        <v>4268.37086618476</v>
      </c>
      <c r="O414" s="14" t="n">
        <f aca="true">$B$16+NORMINV(RAND(),0,SQRT($B$13*($B$7+$B$8^2))*$B$9*(1-$B$10))</f>
        <v>4647.29209511583</v>
      </c>
      <c r="P414" s="14" t="n">
        <f aca="true">$B$16+NORMINV(RAND(),0,SQRT($B$13*($B$7+$B$8^2))*$B$9*(1-$B$10))</f>
        <v>4295.77125508349</v>
      </c>
      <c r="Q414" s="14" t="n">
        <f aca="true">$B$16+NORMINV(RAND(),0,SQRT($B$13*($B$7+$B$8^2))*$B$9*(1-$B$10))</f>
        <v>4483.7904888725</v>
      </c>
      <c r="R414" s="14" t="n">
        <f aca="false">$B$4-13*($B$5+$B$6)/30-IF($B$11&lt;=13,$B$12,0)+0</f>
        <v>8876.66666666667</v>
      </c>
      <c r="S414" s="14" t="n">
        <f aca="false">$B$4-27*($B$5+$B$6)/30-IF($B$11&lt;=27,$B$12,0)+L414</f>
        <v>10637.4065248126</v>
      </c>
      <c r="T414" s="14" t="n">
        <f aca="false">$B$4-41*($B$5+$B$6)/30-IF($B$11&lt;=41,$B$12,0)+L414+M414</f>
        <v>1647.80829001797</v>
      </c>
      <c r="U414" s="14" t="n">
        <f aca="false">$B$4-55*($B$5+$B$6)/30-IF($B$11&lt;=55,$B$12,0)+L414+M414+N414</f>
        <v>3629.51248953606</v>
      </c>
      <c r="V414" s="14" t="n">
        <f aca="false">$B$4-69*($B$5+$B$6)/30-IF($B$11&lt;=69,$B$12,0)+L414+M414+N414+O414</f>
        <v>5990.13791798522</v>
      </c>
      <c r="W414" s="14" t="n">
        <f aca="false">$B$4-83*($B$5+$B$6)/30-IF($B$11&lt;=83,$B$12,0)+L414+M414+N414+O414+P414</f>
        <v>7999.24250640204</v>
      </c>
      <c r="X414" s="14" t="n">
        <f aca="false">$B$4-90*($B$5+$B$6)/30-IF($B$11&lt;=90,$B$12,0)+L414+M414+N414+O414+P414+Q414</f>
        <v>11339.6996619412</v>
      </c>
      <c r="AA414" s="14" t="n">
        <f aca="false">MIN(R414:X414)</f>
        <v>1647.80829001797</v>
      </c>
    </row>
    <row r="415" customFormat="false" ht="15" hidden="false" customHeight="false" outlineLevel="0" collapsed="false">
      <c r="K415" s="2" t="n">
        <v>410</v>
      </c>
      <c r="L415" s="14" t="n">
        <f aca="true">$B$16+NORMINV(RAND(),0,SQRT($B$13*($B$7+$B$8^2))*$B$9*(1-$B$10))</f>
        <v>4258.73548716992</v>
      </c>
      <c r="M415" s="14" t="n">
        <f aca="true">$B$16+NORMINV(RAND(),0,SQRT($B$13*($B$7+$B$8^2))*$B$9*(1-$B$10))</f>
        <v>3921.68155898294</v>
      </c>
      <c r="N415" s="14" t="n">
        <f aca="true">$B$16+NORMINV(RAND(),0,SQRT($B$13*($B$7+$B$8^2))*$B$9*(1-$B$10))</f>
        <v>4505.97474613293</v>
      </c>
      <c r="O415" s="14" t="n">
        <f aca="true">$B$16+NORMINV(RAND(),0,SQRT($B$13*($B$7+$B$8^2))*$B$9*(1-$B$10))</f>
        <v>4479.38077049896</v>
      </c>
      <c r="P415" s="14" t="n">
        <f aca="true">$B$16+NORMINV(RAND(),0,SQRT($B$13*($B$7+$B$8^2))*$B$9*(1-$B$10))</f>
        <v>3999.81724018161</v>
      </c>
      <c r="Q415" s="14" t="n">
        <f aca="true">$B$16+NORMINV(RAND(),0,SQRT($B$13*($B$7+$B$8^2))*$B$9*(1-$B$10))</f>
        <v>4286.97958703231</v>
      </c>
      <c r="R415" s="14" t="n">
        <f aca="false">$B$4-13*($B$5+$B$6)/30-IF($B$11&lt;=13,$B$12,0)+0</f>
        <v>8876.66666666667</v>
      </c>
      <c r="S415" s="14" t="n">
        <f aca="false">$B$4-27*($B$5+$B$6)/30-IF($B$11&lt;=27,$B$12,0)+L415</f>
        <v>10848.7354871699</v>
      </c>
      <c r="T415" s="14" t="n">
        <f aca="false">$B$4-41*($B$5+$B$6)/30-IF($B$11&lt;=41,$B$12,0)+L415+M415</f>
        <v>1298.95037948619</v>
      </c>
      <c r="U415" s="14" t="n">
        <f aca="false">$B$4-55*($B$5+$B$6)/30-IF($B$11&lt;=55,$B$12,0)+L415+M415+N415</f>
        <v>3518.25845895245</v>
      </c>
      <c r="V415" s="14" t="n">
        <f aca="false">$B$4-69*($B$5+$B$6)/30-IF($B$11&lt;=69,$B$12,0)+L415+M415+N415+O415</f>
        <v>5710.97256278475</v>
      </c>
      <c r="W415" s="14" t="n">
        <f aca="false">$B$4-83*($B$5+$B$6)/30-IF($B$11&lt;=83,$B$12,0)+L415+M415+N415+O415+P415</f>
        <v>7424.12313629969</v>
      </c>
      <c r="X415" s="14" t="n">
        <f aca="false">$B$4-90*($B$5+$B$6)/30-IF($B$11&lt;=90,$B$12,0)+L415+M415+N415+O415+P415+Q415</f>
        <v>10567.7693899987</v>
      </c>
      <c r="AA415" s="14" t="n">
        <f aca="false">MIN(R415:X415)</f>
        <v>1298.95037948619</v>
      </c>
    </row>
    <row r="416" customFormat="false" ht="15" hidden="false" customHeight="false" outlineLevel="0" collapsed="false">
      <c r="K416" s="2" t="n">
        <v>411</v>
      </c>
      <c r="L416" s="14" t="n">
        <f aca="true">$B$16+NORMINV(RAND(),0,SQRT($B$13*($B$7+$B$8^2))*$B$9*(1-$B$10))</f>
        <v>2939.71647274646</v>
      </c>
      <c r="M416" s="14" t="n">
        <f aca="true">$B$16+NORMINV(RAND(),0,SQRT($B$13*($B$7+$B$8^2))*$B$9*(1-$B$10))</f>
        <v>4016.09934113468</v>
      </c>
      <c r="N416" s="14" t="n">
        <f aca="true">$B$16+NORMINV(RAND(),0,SQRT($B$13*($B$7+$B$8^2))*$B$9*(1-$B$10))</f>
        <v>4477.85521677341</v>
      </c>
      <c r="O416" s="14" t="n">
        <f aca="true">$B$16+NORMINV(RAND(),0,SQRT($B$13*($B$7+$B$8^2))*$B$9*(1-$B$10))</f>
        <v>4321.63701610352</v>
      </c>
      <c r="P416" s="14" t="n">
        <f aca="true">$B$16+NORMINV(RAND(),0,SQRT($B$13*($B$7+$B$8^2))*$B$9*(1-$B$10))</f>
        <v>3402.92827651716</v>
      </c>
      <c r="Q416" s="14" t="n">
        <f aca="true">$B$16+NORMINV(RAND(),0,SQRT($B$13*($B$7+$B$8^2))*$B$9*(1-$B$10))</f>
        <v>3903.64092298618</v>
      </c>
      <c r="R416" s="14" t="n">
        <f aca="false">$B$4-13*($B$5+$B$6)/30-IF($B$11&lt;=13,$B$12,0)+0</f>
        <v>8876.66666666667</v>
      </c>
      <c r="S416" s="14" t="n">
        <f aca="false">$B$4-27*($B$5+$B$6)/30-IF($B$11&lt;=27,$B$12,0)+L416</f>
        <v>9529.71647274646</v>
      </c>
      <c r="T416" s="14" t="n">
        <f aca="false">$B$4-41*($B$5+$B$6)/30-IF($B$11&lt;=41,$B$12,0)+L416+M416</f>
        <v>74.3491472144692</v>
      </c>
      <c r="U416" s="14" t="n">
        <f aca="false">$B$4-55*($B$5+$B$6)/30-IF($B$11&lt;=55,$B$12,0)+L416+M416+N416</f>
        <v>2265.53769732121</v>
      </c>
      <c r="V416" s="14" t="n">
        <f aca="false">$B$4-69*($B$5+$B$6)/30-IF($B$11&lt;=69,$B$12,0)+L416+M416+N416+O416</f>
        <v>4300.50804675806</v>
      </c>
      <c r="W416" s="14" t="n">
        <f aca="false">$B$4-83*($B$5+$B$6)/30-IF($B$11&lt;=83,$B$12,0)+L416+M416+N416+O416+P416</f>
        <v>5416.76965660856</v>
      </c>
      <c r="X416" s="14" t="n">
        <f aca="false">$B$4-90*($B$5+$B$6)/30-IF($B$11&lt;=90,$B$12,0)+L416+M416+N416+O416+P416+Q416</f>
        <v>8177.0772462614</v>
      </c>
      <c r="AA416" s="14" t="n">
        <f aca="false">MIN(R416:X416)</f>
        <v>74.3491472144692</v>
      </c>
    </row>
    <row r="417" customFormat="false" ht="15" hidden="false" customHeight="false" outlineLevel="0" collapsed="false">
      <c r="K417" s="2" t="n">
        <v>412</v>
      </c>
      <c r="L417" s="14" t="n">
        <f aca="true">$B$16+NORMINV(RAND(),0,SQRT($B$13*($B$7+$B$8^2))*$B$9*(1-$B$10))</f>
        <v>3700.39698032214</v>
      </c>
      <c r="M417" s="14" t="n">
        <f aca="true">$B$16+NORMINV(RAND(),0,SQRT($B$13*($B$7+$B$8^2))*$B$9*(1-$B$10))</f>
        <v>4444.65844057665</v>
      </c>
      <c r="N417" s="14" t="n">
        <f aca="true">$B$16+NORMINV(RAND(),0,SQRT($B$13*($B$7+$B$8^2))*$B$9*(1-$B$10))</f>
        <v>4247.78432576914</v>
      </c>
      <c r="O417" s="14" t="n">
        <f aca="true">$B$16+NORMINV(RAND(),0,SQRT($B$13*($B$7+$B$8^2))*$B$9*(1-$B$10))</f>
        <v>3886.69227179605</v>
      </c>
      <c r="P417" s="14" t="n">
        <f aca="true">$B$16+NORMINV(RAND(),0,SQRT($B$13*($B$7+$B$8^2))*$B$9*(1-$B$10))</f>
        <v>3534.82101561357</v>
      </c>
      <c r="Q417" s="14" t="n">
        <f aca="true">$B$16+NORMINV(RAND(),0,SQRT($B$13*($B$7+$B$8^2))*$B$9*(1-$B$10))</f>
        <v>4148.17115421503</v>
      </c>
      <c r="R417" s="14" t="n">
        <f aca="false">$B$4-13*($B$5+$B$6)/30-IF($B$11&lt;=13,$B$12,0)+0</f>
        <v>8876.66666666667</v>
      </c>
      <c r="S417" s="14" t="n">
        <f aca="false">$B$4-27*($B$5+$B$6)/30-IF($B$11&lt;=27,$B$12,0)+L417</f>
        <v>10290.3969803221</v>
      </c>
      <c r="T417" s="14" t="n">
        <f aca="false">$B$4-41*($B$5+$B$6)/30-IF($B$11&lt;=41,$B$12,0)+L417+M417</f>
        <v>1263.58875423212</v>
      </c>
      <c r="U417" s="14" t="n">
        <f aca="false">$B$4-55*($B$5+$B$6)/30-IF($B$11&lt;=55,$B$12,0)+L417+M417+N417</f>
        <v>3224.70641333459</v>
      </c>
      <c r="V417" s="14" t="n">
        <f aca="false">$B$4-69*($B$5+$B$6)/30-IF($B$11&lt;=69,$B$12,0)+L417+M417+N417+O417</f>
        <v>4824.73201846398</v>
      </c>
      <c r="W417" s="14" t="n">
        <f aca="false">$B$4-83*($B$5+$B$6)/30-IF($B$11&lt;=83,$B$12,0)+L417+M417+N417+O417+P417</f>
        <v>6072.88636741088</v>
      </c>
      <c r="X417" s="14" t="n">
        <f aca="false">$B$4-90*($B$5+$B$6)/30-IF($B$11&lt;=90,$B$12,0)+L417+M417+N417+O417+P417+Q417</f>
        <v>9077.72418829258</v>
      </c>
      <c r="AA417" s="14" t="n">
        <f aca="false">MIN(R417:X417)</f>
        <v>1263.58875423212</v>
      </c>
    </row>
    <row r="418" customFormat="false" ht="15" hidden="false" customHeight="false" outlineLevel="0" collapsed="false">
      <c r="K418" s="2" t="n">
        <v>413</v>
      </c>
      <c r="L418" s="14" t="n">
        <f aca="true">$B$16+NORMINV(RAND(),0,SQRT($B$13*($B$7+$B$8^2))*$B$9*(1-$B$10))</f>
        <v>4204.43311845982</v>
      </c>
      <c r="M418" s="14" t="n">
        <f aca="true">$B$16+NORMINV(RAND(),0,SQRT($B$13*($B$7+$B$8^2))*$B$9*(1-$B$10))</f>
        <v>3823.85692984723</v>
      </c>
      <c r="N418" s="14" t="n">
        <f aca="true">$B$16+NORMINV(RAND(),0,SQRT($B$13*($B$7+$B$8^2))*$B$9*(1-$B$10))</f>
        <v>3875.57477679415</v>
      </c>
      <c r="O418" s="14" t="n">
        <f aca="true">$B$16+NORMINV(RAND(),0,SQRT($B$13*($B$7+$B$8^2))*$B$9*(1-$B$10))</f>
        <v>3866.50099263704</v>
      </c>
      <c r="P418" s="14" t="n">
        <f aca="true">$B$16+NORMINV(RAND(),0,SQRT($B$13*($B$7+$B$8^2))*$B$9*(1-$B$10))</f>
        <v>4427.73110785368</v>
      </c>
      <c r="Q418" s="14" t="n">
        <f aca="true">$B$16+NORMINV(RAND(),0,SQRT($B$13*($B$7+$B$8^2))*$B$9*(1-$B$10))</f>
        <v>4166.63648212644</v>
      </c>
      <c r="R418" s="14" t="n">
        <f aca="false">$B$4-13*($B$5+$B$6)/30-IF($B$11&lt;=13,$B$12,0)+0</f>
        <v>8876.66666666667</v>
      </c>
      <c r="S418" s="14" t="n">
        <f aca="false">$B$4-27*($B$5+$B$6)/30-IF($B$11&lt;=27,$B$12,0)+L418</f>
        <v>10794.4331184598</v>
      </c>
      <c r="T418" s="14" t="n">
        <f aca="false">$B$4-41*($B$5+$B$6)/30-IF($B$11&lt;=41,$B$12,0)+L418+M418</f>
        <v>1146.82338164039</v>
      </c>
      <c r="U418" s="14" t="n">
        <f aca="false">$B$4-55*($B$5+$B$6)/30-IF($B$11&lt;=55,$B$12,0)+L418+M418+N418</f>
        <v>2735.73149176788</v>
      </c>
      <c r="V418" s="14" t="n">
        <f aca="false">$B$4-69*($B$5+$B$6)/30-IF($B$11&lt;=69,$B$12,0)+L418+M418+N418+O418</f>
        <v>4315.56581773825</v>
      </c>
      <c r="W418" s="14" t="n">
        <f aca="false">$B$4-83*($B$5+$B$6)/30-IF($B$11&lt;=83,$B$12,0)+L418+M418+N418+O418+P418</f>
        <v>6456.63025892526</v>
      </c>
      <c r="X418" s="14" t="n">
        <f aca="false">$B$4-90*($B$5+$B$6)/30-IF($B$11&lt;=90,$B$12,0)+L418+M418+N418+O418+P418+Q418</f>
        <v>9479.93340771837</v>
      </c>
      <c r="AA418" s="14" t="n">
        <f aca="false">MIN(R418:X418)</f>
        <v>1146.82338164039</v>
      </c>
    </row>
    <row r="419" customFormat="false" ht="15" hidden="false" customHeight="false" outlineLevel="0" collapsed="false">
      <c r="K419" s="2" t="n">
        <v>414</v>
      </c>
      <c r="L419" s="14" t="n">
        <f aca="true">$B$16+NORMINV(RAND(),0,SQRT($B$13*($B$7+$B$8^2))*$B$9*(1-$B$10))</f>
        <v>3662.60246879411</v>
      </c>
      <c r="M419" s="14" t="n">
        <f aca="true">$B$16+NORMINV(RAND(),0,SQRT($B$13*($B$7+$B$8^2))*$B$9*(1-$B$10))</f>
        <v>4011.33698176071</v>
      </c>
      <c r="N419" s="14" t="n">
        <f aca="true">$B$16+NORMINV(RAND(),0,SQRT($B$13*($B$7+$B$8^2))*$B$9*(1-$B$10))</f>
        <v>3849.45421249566</v>
      </c>
      <c r="O419" s="14" t="n">
        <f aca="true">$B$16+NORMINV(RAND(),0,SQRT($B$13*($B$7+$B$8^2))*$B$9*(1-$B$10))</f>
        <v>4466.08315421479</v>
      </c>
      <c r="P419" s="14" t="n">
        <f aca="true">$B$16+NORMINV(RAND(),0,SQRT($B$13*($B$7+$B$8^2))*$B$9*(1-$B$10))</f>
        <v>4531.41943362865</v>
      </c>
      <c r="Q419" s="14" t="n">
        <f aca="true">$B$16+NORMINV(RAND(),0,SQRT($B$13*($B$7+$B$8^2))*$B$9*(1-$B$10))</f>
        <v>4663.48977754552</v>
      </c>
      <c r="R419" s="14" t="n">
        <f aca="false">$B$4-13*($B$5+$B$6)/30-IF($B$11&lt;=13,$B$12,0)+0</f>
        <v>8876.66666666667</v>
      </c>
      <c r="S419" s="14" t="n">
        <f aca="false">$B$4-27*($B$5+$B$6)/30-IF($B$11&lt;=27,$B$12,0)+L419</f>
        <v>10252.6024687941</v>
      </c>
      <c r="T419" s="14" t="n">
        <f aca="false">$B$4-41*($B$5+$B$6)/30-IF($B$11&lt;=41,$B$12,0)+L419+M419</f>
        <v>792.472783888153</v>
      </c>
      <c r="U419" s="14" t="n">
        <f aca="false">$B$4-55*($B$5+$B$6)/30-IF($B$11&lt;=55,$B$12,0)+L419+M419+N419</f>
        <v>2355.26032971714</v>
      </c>
      <c r="V419" s="14" t="n">
        <f aca="false">$B$4-69*($B$5+$B$6)/30-IF($B$11&lt;=69,$B$12,0)+L419+M419+N419+O419</f>
        <v>4534.67681726527</v>
      </c>
      <c r="W419" s="14" t="n">
        <f aca="false">$B$4-83*($B$5+$B$6)/30-IF($B$11&lt;=83,$B$12,0)+L419+M419+N419+O419+P419</f>
        <v>6779.42958422725</v>
      </c>
      <c r="X419" s="14" t="n">
        <f aca="false">$B$4-90*($B$5+$B$6)/30-IF($B$11&lt;=90,$B$12,0)+L419+M419+N419+O419+P419+Q419</f>
        <v>10299.5860284394</v>
      </c>
      <c r="AA419" s="14" t="n">
        <f aca="false">MIN(R419:X419)</f>
        <v>792.472783888153</v>
      </c>
    </row>
    <row r="420" customFormat="false" ht="15" hidden="false" customHeight="false" outlineLevel="0" collapsed="false">
      <c r="K420" s="2" t="n">
        <v>415</v>
      </c>
      <c r="L420" s="14" t="n">
        <f aca="true">$B$16+NORMINV(RAND(),0,SQRT($B$13*($B$7+$B$8^2))*$B$9*(1-$B$10))</f>
        <v>4279.29142643035</v>
      </c>
      <c r="M420" s="14" t="n">
        <f aca="true">$B$16+NORMINV(RAND(),0,SQRT($B$13*($B$7+$B$8^2))*$B$9*(1-$B$10))</f>
        <v>3323.04442973823</v>
      </c>
      <c r="N420" s="14" t="n">
        <f aca="true">$B$16+NORMINV(RAND(),0,SQRT($B$13*($B$7+$B$8^2))*$B$9*(1-$B$10))</f>
        <v>3549.3576976204</v>
      </c>
      <c r="O420" s="14" t="n">
        <f aca="true">$B$16+NORMINV(RAND(),0,SQRT($B$13*($B$7+$B$8^2))*$B$9*(1-$B$10))</f>
        <v>4435.59839787636</v>
      </c>
      <c r="P420" s="14" t="n">
        <f aca="true">$B$16+NORMINV(RAND(),0,SQRT($B$13*($B$7+$B$8^2))*$B$9*(1-$B$10))</f>
        <v>3767.47964635817</v>
      </c>
      <c r="Q420" s="14" t="n">
        <f aca="true">$B$16+NORMINV(RAND(),0,SQRT($B$13*($B$7+$B$8^2))*$B$9*(1-$B$10))</f>
        <v>4043.91341203705</v>
      </c>
      <c r="R420" s="14" t="n">
        <f aca="false">$B$4-13*($B$5+$B$6)/30-IF($B$11&lt;=13,$B$12,0)+0</f>
        <v>8876.66666666667</v>
      </c>
      <c r="S420" s="14" t="n">
        <f aca="false">$B$4-27*($B$5+$B$6)/30-IF($B$11&lt;=27,$B$12,0)+L420</f>
        <v>10869.2914264304</v>
      </c>
      <c r="T420" s="14" t="n">
        <f aca="false">$B$4-41*($B$5+$B$6)/30-IF($B$11&lt;=41,$B$12,0)+L420+M420</f>
        <v>720.869189501915</v>
      </c>
      <c r="U420" s="14" t="n">
        <f aca="false">$B$4-55*($B$5+$B$6)/30-IF($B$11&lt;=55,$B$12,0)+L420+M420+N420</f>
        <v>1983.56022045565</v>
      </c>
      <c r="V420" s="14" t="n">
        <f aca="false">$B$4-69*($B$5+$B$6)/30-IF($B$11&lt;=69,$B$12,0)+L420+M420+N420+O420</f>
        <v>4132.49195166534</v>
      </c>
      <c r="W420" s="14" t="n">
        <f aca="false">$B$4-83*($B$5+$B$6)/30-IF($B$11&lt;=83,$B$12,0)+L420+M420+N420+O420+P420</f>
        <v>5613.30493135685</v>
      </c>
      <c r="X420" s="14" t="n">
        <f aca="false">$B$4-90*($B$5+$B$6)/30-IF($B$11&lt;=90,$B$12,0)+L420+M420+N420+O420+P420+Q420</f>
        <v>8513.88501006056</v>
      </c>
      <c r="AA420" s="14" t="n">
        <f aca="false">MIN(R420:X420)</f>
        <v>720.869189501915</v>
      </c>
    </row>
    <row r="421" customFormat="false" ht="15" hidden="false" customHeight="false" outlineLevel="0" collapsed="false">
      <c r="K421" s="2" t="n">
        <v>416</v>
      </c>
      <c r="L421" s="14" t="n">
        <f aca="true">$B$16+NORMINV(RAND(),0,SQRT($B$13*($B$7+$B$8^2))*$B$9*(1-$B$10))</f>
        <v>4051.17678846646</v>
      </c>
      <c r="M421" s="14" t="n">
        <f aca="true">$B$16+NORMINV(RAND(),0,SQRT($B$13*($B$7+$B$8^2))*$B$9*(1-$B$10))</f>
        <v>4231.94195835496</v>
      </c>
      <c r="N421" s="14" t="n">
        <f aca="true">$B$16+NORMINV(RAND(),0,SQRT($B$13*($B$7+$B$8^2))*$B$9*(1-$B$10))</f>
        <v>3596.01935419781</v>
      </c>
      <c r="O421" s="14" t="n">
        <f aca="true">$B$16+NORMINV(RAND(),0,SQRT($B$13*($B$7+$B$8^2))*$B$9*(1-$B$10))</f>
        <v>4226.96360654483</v>
      </c>
      <c r="P421" s="14" t="n">
        <f aca="true">$B$16+NORMINV(RAND(),0,SQRT($B$13*($B$7+$B$8^2))*$B$9*(1-$B$10))</f>
        <v>4042.21072177057</v>
      </c>
      <c r="Q421" s="14" t="n">
        <f aca="true">$B$16+NORMINV(RAND(),0,SQRT($B$13*($B$7+$B$8^2))*$B$9*(1-$B$10))</f>
        <v>4150.35283873982</v>
      </c>
      <c r="R421" s="14" t="n">
        <f aca="false">$B$4-13*($B$5+$B$6)/30-IF($B$11&lt;=13,$B$12,0)+0</f>
        <v>8876.66666666667</v>
      </c>
      <c r="S421" s="14" t="n">
        <f aca="false">$B$4-27*($B$5+$B$6)/30-IF($B$11&lt;=27,$B$12,0)+L421</f>
        <v>10641.1767884665</v>
      </c>
      <c r="T421" s="14" t="n">
        <f aca="false">$B$4-41*($B$5+$B$6)/30-IF($B$11&lt;=41,$B$12,0)+L421+M421</f>
        <v>1401.65208015475</v>
      </c>
      <c r="U421" s="14" t="n">
        <f aca="false">$B$4-55*($B$5+$B$6)/30-IF($B$11&lt;=55,$B$12,0)+L421+M421+N421</f>
        <v>2711.00476768589</v>
      </c>
      <c r="V421" s="14" t="n">
        <f aca="false">$B$4-69*($B$5+$B$6)/30-IF($B$11&lt;=69,$B$12,0)+L421+M421+N421+O421</f>
        <v>4651.30170756406</v>
      </c>
      <c r="W421" s="14" t="n">
        <f aca="false">$B$4-83*($B$5+$B$6)/30-IF($B$11&lt;=83,$B$12,0)+L421+M421+N421+O421+P421</f>
        <v>6406.84576266797</v>
      </c>
      <c r="X421" s="14" t="n">
        <f aca="false">$B$4-90*($B$5+$B$6)/30-IF($B$11&lt;=90,$B$12,0)+L421+M421+N421+O421+P421+Q421</f>
        <v>9413.86526807445</v>
      </c>
      <c r="AA421" s="14" t="n">
        <f aca="false">MIN(R421:X421)</f>
        <v>1401.65208015475</v>
      </c>
    </row>
    <row r="422" customFormat="false" ht="15" hidden="false" customHeight="false" outlineLevel="0" collapsed="false">
      <c r="K422" s="2" t="n">
        <v>417</v>
      </c>
      <c r="L422" s="14" t="n">
        <f aca="true">$B$16+NORMINV(RAND(),0,SQRT($B$13*($B$7+$B$8^2))*$B$9*(1-$B$10))</f>
        <v>3827.2477248238</v>
      </c>
      <c r="M422" s="14" t="n">
        <f aca="true">$B$16+NORMINV(RAND(),0,SQRT($B$13*($B$7+$B$8^2))*$B$9*(1-$B$10))</f>
        <v>3918.14195307584</v>
      </c>
      <c r="N422" s="14" t="n">
        <f aca="true">$B$16+NORMINV(RAND(),0,SQRT($B$13*($B$7+$B$8^2))*$B$9*(1-$B$10))</f>
        <v>4548.64545067471</v>
      </c>
      <c r="O422" s="14" t="n">
        <f aca="true">$B$16+NORMINV(RAND(),0,SQRT($B$13*($B$7+$B$8^2))*$B$9*(1-$B$10))</f>
        <v>3926.36219111213</v>
      </c>
      <c r="P422" s="14" t="n">
        <f aca="true">$B$16+NORMINV(RAND(),0,SQRT($B$13*($B$7+$B$8^2))*$B$9*(1-$B$10))</f>
        <v>3271.42966489375</v>
      </c>
      <c r="Q422" s="14" t="n">
        <f aca="true">$B$16+NORMINV(RAND(),0,SQRT($B$13*($B$7+$B$8^2))*$B$9*(1-$B$10))</f>
        <v>3738.53343288635</v>
      </c>
      <c r="R422" s="14" t="n">
        <f aca="false">$B$4-13*($B$5+$B$6)/30-IF($B$11&lt;=13,$B$12,0)+0</f>
        <v>8876.66666666667</v>
      </c>
      <c r="S422" s="14" t="n">
        <f aca="false">$B$4-27*($B$5+$B$6)/30-IF($B$11&lt;=27,$B$12,0)+L422</f>
        <v>10417.2477248238</v>
      </c>
      <c r="T422" s="14" t="n">
        <f aca="false">$B$4-41*($B$5+$B$6)/30-IF($B$11&lt;=41,$B$12,0)+L422+M422</f>
        <v>863.923011232971</v>
      </c>
      <c r="U422" s="14" t="n">
        <f aca="false">$B$4-55*($B$5+$B$6)/30-IF($B$11&lt;=55,$B$12,0)+L422+M422+N422</f>
        <v>3125.90179524101</v>
      </c>
      <c r="V422" s="14" t="n">
        <f aca="false">$B$4-69*($B$5+$B$6)/30-IF($B$11&lt;=69,$B$12,0)+L422+M422+N422+O422</f>
        <v>4765.59731968648</v>
      </c>
      <c r="W422" s="14" t="n">
        <f aca="false">$B$4-83*($B$5+$B$6)/30-IF($B$11&lt;=83,$B$12,0)+L422+M422+N422+O422+P422</f>
        <v>5750.36031791356</v>
      </c>
      <c r="X422" s="14" t="n">
        <f aca="false">$B$4-90*($B$5+$B$6)/30-IF($B$11&lt;=90,$B$12,0)+L422+M422+N422+O422+P422+Q422</f>
        <v>8345.56041746658</v>
      </c>
      <c r="AA422" s="14" t="n">
        <f aca="false">MIN(R422:X422)</f>
        <v>863.923011232971</v>
      </c>
    </row>
    <row r="423" customFormat="false" ht="15" hidden="false" customHeight="false" outlineLevel="0" collapsed="false">
      <c r="K423" s="2" t="n">
        <v>418</v>
      </c>
      <c r="L423" s="14" t="n">
        <f aca="true">$B$16+NORMINV(RAND(),0,SQRT($B$13*($B$7+$B$8^2))*$B$9*(1-$B$10))</f>
        <v>4200.20144768912</v>
      </c>
      <c r="M423" s="14" t="n">
        <f aca="true">$B$16+NORMINV(RAND(),0,SQRT($B$13*($B$7+$B$8^2))*$B$9*(1-$B$10))</f>
        <v>3782.73208297901</v>
      </c>
      <c r="N423" s="14" t="n">
        <f aca="true">$B$16+NORMINV(RAND(),0,SQRT($B$13*($B$7+$B$8^2))*$B$9*(1-$B$10))</f>
        <v>3870.598966348</v>
      </c>
      <c r="O423" s="14" t="n">
        <f aca="true">$B$16+NORMINV(RAND(),0,SQRT($B$13*($B$7+$B$8^2))*$B$9*(1-$B$10))</f>
        <v>4304.89568954699</v>
      </c>
      <c r="P423" s="14" t="n">
        <f aca="true">$B$16+NORMINV(RAND(),0,SQRT($B$13*($B$7+$B$8^2))*$B$9*(1-$B$10))</f>
        <v>3697.70426028416</v>
      </c>
      <c r="Q423" s="14" t="n">
        <f aca="true">$B$16+NORMINV(RAND(),0,SQRT($B$13*($B$7+$B$8^2))*$B$9*(1-$B$10))</f>
        <v>4307.98395118453</v>
      </c>
      <c r="R423" s="14" t="n">
        <f aca="false">$B$4-13*($B$5+$B$6)/30-IF($B$11&lt;=13,$B$12,0)+0</f>
        <v>8876.66666666667</v>
      </c>
      <c r="S423" s="14" t="n">
        <f aca="false">$B$4-27*($B$5+$B$6)/30-IF($B$11&lt;=27,$B$12,0)+L423</f>
        <v>10790.2014476891</v>
      </c>
      <c r="T423" s="14" t="n">
        <f aca="false">$B$4-41*($B$5+$B$6)/30-IF($B$11&lt;=41,$B$12,0)+L423+M423</f>
        <v>1101.46686400146</v>
      </c>
      <c r="U423" s="14" t="n">
        <f aca="false">$B$4-55*($B$5+$B$6)/30-IF($B$11&lt;=55,$B$12,0)+L423+M423+N423</f>
        <v>2685.3991636828</v>
      </c>
      <c r="V423" s="14" t="n">
        <f aca="false">$B$4-69*($B$5+$B$6)/30-IF($B$11&lt;=69,$B$12,0)+L423+M423+N423+O423</f>
        <v>4703.62818656312</v>
      </c>
      <c r="W423" s="14" t="n">
        <f aca="false">$B$4-83*($B$5+$B$6)/30-IF($B$11&lt;=83,$B$12,0)+L423+M423+N423+O423+P423</f>
        <v>6114.66578018062</v>
      </c>
      <c r="X423" s="14" t="n">
        <f aca="false">$B$4-90*($B$5+$B$6)/30-IF($B$11&lt;=90,$B$12,0)+L423+M423+N423+O423+P423+Q423</f>
        <v>9279.31639803182</v>
      </c>
      <c r="AA423" s="14" t="n">
        <f aca="false">MIN(R423:X423)</f>
        <v>1101.46686400146</v>
      </c>
    </row>
    <row r="424" customFormat="false" ht="15" hidden="false" customHeight="false" outlineLevel="0" collapsed="false">
      <c r="K424" s="2" t="n">
        <v>419</v>
      </c>
      <c r="L424" s="14" t="n">
        <f aca="true">$B$16+NORMINV(RAND(),0,SQRT($B$13*($B$7+$B$8^2))*$B$9*(1-$B$10))</f>
        <v>3713.11538148936</v>
      </c>
      <c r="M424" s="14" t="n">
        <f aca="true">$B$16+NORMINV(RAND(),0,SQRT($B$13*($B$7+$B$8^2))*$B$9*(1-$B$10))</f>
        <v>3601.65137930488</v>
      </c>
      <c r="N424" s="14" t="n">
        <f aca="true">$B$16+NORMINV(RAND(),0,SQRT($B$13*($B$7+$B$8^2))*$B$9*(1-$B$10))</f>
        <v>3623.26296083674</v>
      </c>
      <c r="O424" s="14" t="n">
        <f aca="true">$B$16+NORMINV(RAND(),0,SQRT($B$13*($B$7+$B$8^2))*$B$9*(1-$B$10))</f>
        <v>3931.65760346182</v>
      </c>
      <c r="P424" s="14" t="n">
        <f aca="true">$B$16+NORMINV(RAND(),0,SQRT($B$13*($B$7+$B$8^2))*$B$9*(1-$B$10))</f>
        <v>4271.27557005564</v>
      </c>
      <c r="Q424" s="14" t="n">
        <f aca="true">$B$16+NORMINV(RAND(),0,SQRT($B$13*($B$7+$B$8^2))*$B$9*(1-$B$10))</f>
        <v>4452.34230194239</v>
      </c>
      <c r="R424" s="14" t="n">
        <f aca="false">$B$4-13*($B$5+$B$6)/30-IF($B$11&lt;=13,$B$12,0)+0</f>
        <v>8876.66666666667</v>
      </c>
      <c r="S424" s="14" t="n">
        <f aca="false">$B$4-27*($B$5+$B$6)/30-IF($B$11&lt;=27,$B$12,0)+L424</f>
        <v>10303.1153814894</v>
      </c>
      <c r="T424" s="14" t="n">
        <f aca="false">$B$4-41*($B$5+$B$6)/30-IF($B$11&lt;=41,$B$12,0)+L424+M424</f>
        <v>433.30009412757</v>
      </c>
      <c r="U424" s="14" t="n">
        <f aca="false">$B$4-55*($B$5+$B$6)/30-IF($B$11&lt;=55,$B$12,0)+L424+M424+N424</f>
        <v>1769.89638829765</v>
      </c>
      <c r="V424" s="14" t="n">
        <f aca="false">$B$4-69*($B$5+$B$6)/30-IF($B$11&lt;=69,$B$12,0)+L424+M424+N424+O424</f>
        <v>3414.8873250928</v>
      </c>
      <c r="W424" s="14" t="n">
        <f aca="false">$B$4-83*($B$5+$B$6)/30-IF($B$11&lt;=83,$B$12,0)+L424+M424+N424+O424+P424</f>
        <v>5399.49622848177</v>
      </c>
      <c r="X424" s="14" t="n">
        <f aca="false">$B$4-90*($B$5+$B$6)/30-IF($B$11&lt;=90,$B$12,0)+L424+M424+N424+O424+P424+Q424</f>
        <v>8708.50519709082</v>
      </c>
      <c r="AA424" s="14" t="n">
        <f aca="false">MIN(R424:X424)</f>
        <v>433.30009412757</v>
      </c>
    </row>
    <row r="425" customFormat="false" ht="15" hidden="false" customHeight="false" outlineLevel="0" collapsed="false">
      <c r="K425" s="2" t="n">
        <v>420</v>
      </c>
      <c r="L425" s="14" t="n">
        <f aca="true">$B$16+NORMINV(RAND(),0,SQRT($B$13*($B$7+$B$8^2))*$B$9*(1-$B$10))</f>
        <v>3938.41766118141</v>
      </c>
      <c r="M425" s="14" t="n">
        <f aca="true">$B$16+NORMINV(RAND(),0,SQRT($B$13*($B$7+$B$8^2))*$B$9*(1-$B$10))</f>
        <v>3716.07850869978</v>
      </c>
      <c r="N425" s="14" t="n">
        <f aca="true">$B$16+NORMINV(RAND(),0,SQRT($B$13*($B$7+$B$8^2))*$B$9*(1-$B$10))</f>
        <v>3832.6595346737</v>
      </c>
      <c r="O425" s="14" t="n">
        <f aca="true">$B$16+NORMINV(RAND(),0,SQRT($B$13*($B$7+$B$8^2))*$B$9*(1-$B$10))</f>
        <v>3521.61099866039</v>
      </c>
      <c r="P425" s="14" t="n">
        <f aca="true">$B$16+NORMINV(RAND(),0,SQRT($B$13*($B$7+$B$8^2))*$B$9*(1-$B$10))</f>
        <v>4292.47058603033</v>
      </c>
      <c r="Q425" s="14" t="n">
        <f aca="true">$B$16+NORMINV(RAND(),0,SQRT($B$13*($B$7+$B$8^2))*$B$9*(1-$B$10))</f>
        <v>4528.51935870627</v>
      </c>
      <c r="R425" s="14" t="n">
        <f aca="false">$B$4-13*($B$5+$B$6)/30-IF($B$11&lt;=13,$B$12,0)+0</f>
        <v>8876.66666666667</v>
      </c>
      <c r="S425" s="14" t="n">
        <f aca="false">$B$4-27*($B$5+$B$6)/30-IF($B$11&lt;=27,$B$12,0)+L425</f>
        <v>10528.4176611814</v>
      </c>
      <c r="T425" s="14" t="n">
        <f aca="false">$B$4-41*($B$5+$B$6)/30-IF($B$11&lt;=41,$B$12,0)+L425+M425</f>
        <v>773.029503214522</v>
      </c>
      <c r="U425" s="14" t="n">
        <f aca="false">$B$4-55*($B$5+$B$6)/30-IF($B$11&lt;=55,$B$12,0)+L425+M425+N425</f>
        <v>2319.02237122156</v>
      </c>
      <c r="V425" s="14" t="n">
        <f aca="false">$B$4-69*($B$5+$B$6)/30-IF($B$11&lt;=69,$B$12,0)+L425+M425+N425+O425</f>
        <v>3553.96670321529</v>
      </c>
      <c r="W425" s="14" t="n">
        <f aca="false">$B$4-83*($B$5+$B$6)/30-IF($B$11&lt;=83,$B$12,0)+L425+M425+N425+O425+P425</f>
        <v>5559.77062257895</v>
      </c>
      <c r="X425" s="14" t="n">
        <f aca="false">$B$4-90*($B$5+$B$6)/30-IF($B$11&lt;=90,$B$12,0)+L425+M425+N425+O425+P425+Q425</f>
        <v>8944.95664795189</v>
      </c>
      <c r="AA425" s="14" t="n">
        <f aca="false">MIN(R425:X425)</f>
        <v>773.029503214522</v>
      </c>
    </row>
    <row r="426" customFormat="false" ht="15" hidden="false" customHeight="false" outlineLevel="0" collapsed="false">
      <c r="K426" s="2" t="n">
        <v>421</v>
      </c>
      <c r="L426" s="14" t="n">
        <f aca="true">$B$16+NORMINV(RAND(),0,SQRT($B$13*($B$7+$B$8^2))*$B$9*(1-$B$10))</f>
        <v>4303.34714771908</v>
      </c>
      <c r="M426" s="14" t="n">
        <f aca="true">$B$16+NORMINV(RAND(),0,SQRT($B$13*($B$7+$B$8^2))*$B$9*(1-$B$10))</f>
        <v>4097.19120180289</v>
      </c>
      <c r="N426" s="14" t="n">
        <f aca="true">$B$16+NORMINV(RAND(),0,SQRT($B$13*($B$7+$B$8^2))*$B$9*(1-$B$10))</f>
        <v>3606.82148990186</v>
      </c>
      <c r="O426" s="14" t="n">
        <f aca="true">$B$16+NORMINV(RAND(),0,SQRT($B$13*($B$7+$B$8^2))*$B$9*(1-$B$10))</f>
        <v>4145.77664529765</v>
      </c>
      <c r="P426" s="14" t="n">
        <f aca="true">$B$16+NORMINV(RAND(),0,SQRT($B$13*($B$7+$B$8^2))*$B$9*(1-$B$10))</f>
        <v>4129.3684192838</v>
      </c>
      <c r="Q426" s="14" t="n">
        <f aca="true">$B$16+NORMINV(RAND(),0,SQRT($B$13*($B$7+$B$8^2))*$B$9*(1-$B$10))</f>
        <v>4058.05452099403</v>
      </c>
      <c r="R426" s="14" t="n">
        <f aca="false">$B$4-13*($B$5+$B$6)/30-IF($B$11&lt;=13,$B$12,0)+0</f>
        <v>8876.66666666667</v>
      </c>
      <c r="S426" s="14" t="n">
        <f aca="false">$B$4-27*($B$5+$B$6)/30-IF($B$11&lt;=27,$B$12,0)+L426</f>
        <v>10893.3471477191</v>
      </c>
      <c r="T426" s="14" t="n">
        <f aca="false">$B$4-41*($B$5+$B$6)/30-IF($B$11&lt;=41,$B$12,0)+L426+M426</f>
        <v>1519.0716828553</v>
      </c>
      <c r="U426" s="14" t="n">
        <f aca="false">$B$4-55*($B$5+$B$6)/30-IF($B$11&lt;=55,$B$12,0)+L426+M426+N426</f>
        <v>2839.22650609049</v>
      </c>
      <c r="V426" s="14" t="n">
        <f aca="false">$B$4-69*($B$5+$B$6)/30-IF($B$11&lt;=69,$B$12,0)+L426+M426+N426+O426</f>
        <v>4698.33648472148</v>
      </c>
      <c r="W426" s="14" t="n">
        <f aca="false">$B$4-83*($B$5+$B$6)/30-IF($B$11&lt;=83,$B$12,0)+L426+M426+N426+O426+P426</f>
        <v>6541.03823733861</v>
      </c>
      <c r="X426" s="14" t="n">
        <f aca="false">$B$4-90*($B$5+$B$6)/30-IF($B$11&lt;=90,$B$12,0)+L426+M426+N426+O426+P426+Q426</f>
        <v>9455.75942499931</v>
      </c>
      <c r="AA426" s="14" t="n">
        <f aca="false">MIN(R426:X426)</f>
        <v>1519.0716828553</v>
      </c>
    </row>
    <row r="427" customFormat="false" ht="15" hidden="false" customHeight="false" outlineLevel="0" collapsed="false">
      <c r="K427" s="2" t="n">
        <v>422</v>
      </c>
      <c r="L427" s="14" t="n">
        <f aca="true">$B$16+NORMINV(RAND(),0,SQRT($B$13*($B$7+$B$8^2))*$B$9*(1-$B$10))</f>
        <v>3593.82951792625</v>
      </c>
      <c r="M427" s="14" t="n">
        <f aca="true">$B$16+NORMINV(RAND(),0,SQRT($B$13*($B$7+$B$8^2))*$B$9*(1-$B$10))</f>
        <v>4385.85576002067</v>
      </c>
      <c r="N427" s="14" t="n">
        <f aca="true">$B$16+NORMINV(RAND(),0,SQRT($B$13*($B$7+$B$8^2))*$B$9*(1-$B$10))</f>
        <v>4334.53888353612</v>
      </c>
      <c r="O427" s="14" t="n">
        <f aca="true">$B$16+NORMINV(RAND(),0,SQRT($B$13*($B$7+$B$8^2))*$B$9*(1-$B$10))</f>
        <v>4426.3634678972</v>
      </c>
      <c r="P427" s="14" t="n">
        <f aca="true">$B$16+NORMINV(RAND(),0,SQRT($B$13*($B$7+$B$8^2))*$B$9*(1-$B$10))</f>
        <v>4186.45504343894</v>
      </c>
      <c r="Q427" s="14" t="n">
        <f aca="true">$B$16+NORMINV(RAND(),0,SQRT($B$13*($B$7+$B$8^2))*$B$9*(1-$B$10))</f>
        <v>4068.86594367847</v>
      </c>
      <c r="R427" s="14" t="n">
        <f aca="false">$B$4-13*($B$5+$B$6)/30-IF($B$11&lt;=13,$B$12,0)+0</f>
        <v>8876.66666666667</v>
      </c>
      <c r="S427" s="14" t="n">
        <f aca="false">$B$4-27*($B$5+$B$6)/30-IF($B$11&lt;=27,$B$12,0)+L427</f>
        <v>10183.8295179263</v>
      </c>
      <c r="T427" s="14" t="n">
        <f aca="false">$B$4-41*($B$5+$B$6)/30-IF($B$11&lt;=41,$B$12,0)+L427+M427</f>
        <v>1098.21861128026</v>
      </c>
      <c r="U427" s="14" t="n">
        <f aca="false">$B$4-55*($B$5+$B$6)/30-IF($B$11&lt;=55,$B$12,0)+L427+M427+N427</f>
        <v>3146.09082814971</v>
      </c>
      <c r="V427" s="14" t="n">
        <f aca="false">$B$4-69*($B$5+$B$6)/30-IF($B$11&lt;=69,$B$12,0)+L427+M427+N427+O427</f>
        <v>5285.78762938024</v>
      </c>
      <c r="W427" s="14" t="n">
        <f aca="false">$B$4-83*($B$5+$B$6)/30-IF($B$11&lt;=83,$B$12,0)+L427+M427+N427+O427+P427</f>
        <v>7185.57600615252</v>
      </c>
      <c r="X427" s="14" t="n">
        <f aca="false">$B$4-90*($B$5+$B$6)/30-IF($B$11&lt;=90,$B$12,0)+L427+M427+N427+O427+P427+Q427</f>
        <v>10111.1086164977</v>
      </c>
      <c r="AA427" s="14" t="n">
        <f aca="false">MIN(R427:X427)</f>
        <v>1098.21861128026</v>
      </c>
    </row>
    <row r="428" customFormat="false" ht="15" hidden="false" customHeight="false" outlineLevel="0" collapsed="false">
      <c r="K428" s="2" t="n">
        <v>423</v>
      </c>
      <c r="L428" s="14" t="n">
        <f aca="true">$B$16+NORMINV(RAND(),0,SQRT($B$13*($B$7+$B$8^2))*$B$9*(1-$B$10))</f>
        <v>4630.94185148759</v>
      </c>
      <c r="M428" s="14" t="n">
        <f aca="true">$B$16+NORMINV(RAND(),0,SQRT($B$13*($B$7+$B$8^2))*$B$9*(1-$B$10))</f>
        <v>3594.97482419245</v>
      </c>
      <c r="N428" s="14" t="n">
        <f aca="true">$B$16+NORMINV(RAND(),0,SQRT($B$13*($B$7+$B$8^2))*$B$9*(1-$B$10))</f>
        <v>4221.29358514108</v>
      </c>
      <c r="O428" s="14" t="n">
        <f aca="true">$B$16+NORMINV(RAND(),0,SQRT($B$13*($B$7+$B$8^2))*$B$9*(1-$B$10))</f>
        <v>4215.94216440359</v>
      </c>
      <c r="P428" s="14" t="n">
        <f aca="true">$B$16+NORMINV(RAND(),0,SQRT($B$13*($B$7+$B$8^2))*$B$9*(1-$B$10))</f>
        <v>3838.35444317787</v>
      </c>
      <c r="Q428" s="14" t="n">
        <f aca="true">$B$16+NORMINV(RAND(),0,SQRT($B$13*($B$7+$B$8^2))*$B$9*(1-$B$10))</f>
        <v>4108.73117554857</v>
      </c>
      <c r="R428" s="14" t="n">
        <f aca="false">$B$4-13*($B$5+$B$6)/30-IF($B$11&lt;=13,$B$12,0)+0</f>
        <v>8876.66666666667</v>
      </c>
      <c r="S428" s="14" t="n">
        <f aca="false">$B$4-27*($B$5+$B$6)/30-IF($B$11&lt;=27,$B$12,0)+L428</f>
        <v>11220.9418514876</v>
      </c>
      <c r="T428" s="14" t="n">
        <f aca="false">$B$4-41*($B$5+$B$6)/30-IF($B$11&lt;=41,$B$12,0)+L428+M428</f>
        <v>1344.45000901337</v>
      </c>
      <c r="U428" s="14" t="n">
        <f aca="false">$B$4-55*($B$5+$B$6)/30-IF($B$11&lt;=55,$B$12,0)+L428+M428+N428</f>
        <v>3279.07692748778</v>
      </c>
      <c r="V428" s="14" t="n">
        <f aca="false">$B$4-69*($B$5+$B$6)/30-IF($B$11&lt;=69,$B$12,0)+L428+M428+N428+O428</f>
        <v>5208.3524252247</v>
      </c>
      <c r="W428" s="14" t="n">
        <f aca="false">$B$4-83*($B$5+$B$6)/30-IF($B$11&lt;=83,$B$12,0)+L428+M428+N428+O428+P428</f>
        <v>6760.0402017359</v>
      </c>
      <c r="X428" s="14" t="n">
        <f aca="false">$B$4-90*($B$5+$B$6)/30-IF($B$11&lt;=90,$B$12,0)+L428+M428+N428+O428+P428+Q428</f>
        <v>9725.43804395114</v>
      </c>
      <c r="AA428" s="14" t="n">
        <f aca="false">MIN(R428:X428)</f>
        <v>1344.45000901337</v>
      </c>
    </row>
    <row r="429" customFormat="false" ht="15" hidden="false" customHeight="false" outlineLevel="0" collapsed="false">
      <c r="K429" s="2" t="n">
        <v>424</v>
      </c>
      <c r="L429" s="14" t="n">
        <f aca="true">$B$16+NORMINV(RAND(),0,SQRT($B$13*($B$7+$B$8^2))*$B$9*(1-$B$10))</f>
        <v>4194.70339435917</v>
      </c>
      <c r="M429" s="14" t="n">
        <f aca="true">$B$16+NORMINV(RAND(),0,SQRT($B$13*($B$7+$B$8^2))*$B$9*(1-$B$10))</f>
        <v>3675.20509227072</v>
      </c>
      <c r="N429" s="14" t="n">
        <f aca="true">$B$16+NORMINV(RAND(),0,SQRT($B$13*($B$7+$B$8^2))*$B$9*(1-$B$10))</f>
        <v>4553.04754213845</v>
      </c>
      <c r="O429" s="14" t="n">
        <f aca="true">$B$16+NORMINV(RAND(),0,SQRT($B$13*($B$7+$B$8^2))*$B$9*(1-$B$10))</f>
        <v>4031.5383065165</v>
      </c>
      <c r="P429" s="14" t="n">
        <f aca="true">$B$16+NORMINV(RAND(),0,SQRT($B$13*($B$7+$B$8^2))*$B$9*(1-$B$10))</f>
        <v>3997.53724118527</v>
      </c>
      <c r="Q429" s="14" t="n">
        <f aca="true">$B$16+NORMINV(RAND(),0,SQRT($B$13*($B$7+$B$8^2))*$B$9*(1-$B$10))</f>
        <v>3941.64063003824</v>
      </c>
      <c r="R429" s="14" t="n">
        <f aca="false">$B$4-13*($B$5+$B$6)/30-IF($B$11&lt;=13,$B$12,0)+0</f>
        <v>8876.66666666667</v>
      </c>
      <c r="S429" s="14" t="n">
        <f aca="false">$B$4-27*($B$5+$B$6)/30-IF($B$11&lt;=27,$B$12,0)+L429</f>
        <v>10784.7033943592</v>
      </c>
      <c r="T429" s="14" t="n">
        <f aca="false">$B$4-41*($B$5+$B$6)/30-IF($B$11&lt;=41,$B$12,0)+L429+M429</f>
        <v>988.441819963228</v>
      </c>
      <c r="U429" s="14" t="n">
        <f aca="false">$B$4-55*($B$5+$B$6)/30-IF($B$11&lt;=55,$B$12,0)+L429+M429+N429</f>
        <v>3254.82269543502</v>
      </c>
      <c r="V429" s="14" t="n">
        <f aca="false">$B$4-69*($B$5+$B$6)/30-IF($B$11&lt;=69,$B$12,0)+L429+M429+N429+O429</f>
        <v>4999.69433528485</v>
      </c>
      <c r="W429" s="14" t="n">
        <f aca="false">$B$4-83*($B$5+$B$6)/30-IF($B$11&lt;=83,$B$12,0)+L429+M429+N429+O429+P429</f>
        <v>6710.56490980345</v>
      </c>
      <c r="X429" s="14" t="n">
        <f aca="false">$B$4-90*($B$5+$B$6)/30-IF($B$11&lt;=90,$B$12,0)+L429+M429+N429+O429+P429+Q429</f>
        <v>9508.87220650836</v>
      </c>
      <c r="AA429" s="14" t="n">
        <f aca="false">MIN(R429:X429)</f>
        <v>988.441819963228</v>
      </c>
    </row>
    <row r="430" customFormat="false" ht="15" hidden="false" customHeight="false" outlineLevel="0" collapsed="false">
      <c r="K430" s="2" t="n">
        <v>425</v>
      </c>
      <c r="L430" s="14" t="n">
        <f aca="true">$B$16+NORMINV(RAND(),0,SQRT($B$13*($B$7+$B$8^2))*$B$9*(1-$B$10))</f>
        <v>4151.42492520244</v>
      </c>
      <c r="M430" s="14" t="n">
        <f aca="true">$B$16+NORMINV(RAND(),0,SQRT($B$13*($B$7+$B$8^2))*$B$9*(1-$B$10))</f>
        <v>3957.58644683401</v>
      </c>
      <c r="N430" s="14" t="n">
        <f aca="true">$B$16+NORMINV(RAND(),0,SQRT($B$13*($B$7+$B$8^2))*$B$9*(1-$B$10))</f>
        <v>4416.08454081228</v>
      </c>
      <c r="O430" s="14" t="n">
        <f aca="true">$B$16+NORMINV(RAND(),0,SQRT($B$13*($B$7+$B$8^2))*$B$9*(1-$B$10))</f>
        <v>3884.53790270611</v>
      </c>
      <c r="P430" s="14" t="n">
        <f aca="true">$B$16+NORMINV(RAND(),0,SQRT($B$13*($B$7+$B$8^2))*$B$9*(1-$B$10))</f>
        <v>3454.99135738179</v>
      </c>
      <c r="Q430" s="14" t="n">
        <f aca="true">$B$16+NORMINV(RAND(),0,SQRT($B$13*($B$7+$B$8^2))*$B$9*(1-$B$10))</f>
        <v>3686.82678087397</v>
      </c>
      <c r="R430" s="14" t="n">
        <f aca="false">$B$4-13*($B$5+$B$6)/30-IF($B$11&lt;=13,$B$12,0)+0</f>
        <v>8876.66666666667</v>
      </c>
      <c r="S430" s="14" t="n">
        <f aca="false">$B$4-27*($B$5+$B$6)/30-IF($B$11&lt;=27,$B$12,0)+L430</f>
        <v>10741.4249252024</v>
      </c>
      <c r="T430" s="14" t="n">
        <f aca="false">$B$4-41*($B$5+$B$6)/30-IF($B$11&lt;=41,$B$12,0)+L430+M430</f>
        <v>1227.54470536979</v>
      </c>
      <c r="U430" s="14" t="n">
        <f aca="false">$B$4-55*($B$5+$B$6)/30-IF($B$11&lt;=55,$B$12,0)+L430+M430+N430</f>
        <v>3356.9625795154</v>
      </c>
      <c r="V430" s="14" t="n">
        <f aca="false">$B$4-69*($B$5+$B$6)/30-IF($B$11&lt;=69,$B$12,0)+L430+M430+N430+O430</f>
        <v>4954.83381555485</v>
      </c>
      <c r="W430" s="14" t="n">
        <f aca="false">$B$4-83*($B$5+$B$6)/30-IF($B$11&lt;=83,$B$12,0)+L430+M430+N430+O430+P430</f>
        <v>6123.15850626996</v>
      </c>
      <c r="X430" s="14" t="n">
        <f aca="false">$B$4-90*($B$5+$B$6)/30-IF($B$11&lt;=90,$B$12,0)+L430+M430+N430+O430+P430+Q430</f>
        <v>8666.6519538106</v>
      </c>
      <c r="AA430" s="14" t="n">
        <f aca="false">MIN(R430:X430)</f>
        <v>1227.54470536979</v>
      </c>
    </row>
    <row r="431" customFormat="false" ht="15" hidden="false" customHeight="false" outlineLevel="0" collapsed="false">
      <c r="K431" s="2" t="n">
        <v>426</v>
      </c>
      <c r="L431" s="14" t="n">
        <f aca="true">$B$16+NORMINV(RAND(),0,SQRT($B$13*($B$7+$B$8^2))*$B$9*(1-$B$10))</f>
        <v>3594.643000675</v>
      </c>
      <c r="M431" s="14" t="n">
        <f aca="true">$B$16+NORMINV(RAND(),0,SQRT($B$13*($B$7+$B$8^2))*$B$9*(1-$B$10))</f>
        <v>3649.55710840605</v>
      </c>
      <c r="N431" s="14" t="n">
        <f aca="true">$B$16+NORMINV(RAND(),0,SQRT($B$13*($B$7+$B$8^2))*$B$9*(1-$B$10))</f>
        <v>3906.35061355839</v>
      </c>
      <c r="O431" s="14" t="n">
        <f aca="true">$B$16+NORMINV(RAND(),0,SQRT($B$13*($B$7+$B$8^2))*$B$9*(1-$B$10))</f>
        <v>4102.34966618291</v>
      </c>
      <c r="P431" s="14" t="n">
        <f aca="true">$B$16+NORMINV(RAND(),0,SQRT($B$13*($B$7+$B$8^2))*$B$9*(1-$B$10))</f>
        <v>4465.67363719907</v>
      </c>
      <c r="Q431" s="14" t="n">
        <f aca="true">$B$16+NORMINV(RAND(),0,SQRT($B$13*($B$7+$B$8^2))*$B$9*(1-$B$10))</f>
        <v>3878.79662600998</v>
      </c>
      <c r="R431" s="14" t="n">
        <f aca="false">$B$4-13*($B$5+$B$6)/30-IF($B$11&lt;=13,$B$12,0)+0</f>
        <v>8876.66666666667</v>
      </c>
      <c r="S431" s="14" t="n">
        <f aca="false">$B$4-27*($B$5+$B$6)/30-IF($B$11&lt;=27,$B$12,0)+L431</f>
        <v>10184.643000675</v>
      </c>
      <c r="T431" s="14" t="n">
        <f aca="false">$B$4-41*($B$5+$B$6)/30-IF($B$11&lt;=41,$B$12,0)+L431+M431</f>
        <v>362.733442414382</v>
      </c>
      <c r="U431" s="14" t="n">
        <f aca="false">$B$4-55*($B$5+$B$6)/30-IF($B$11&lt;=55,$B$12,0)+L431+M431+N431</f>
        <v>1982.41738930611</v>
      </c>
      <c r="V431" s="14" t="n">
        <f aca="false">$B$4-69*($B$5+$B$6)/30-IF($B$11&lt;=69,$B$12,0)+L431+M431+N431+O431</f>
        <v>3798.10038882234</v>
      </c>
      <c r="W431" s="14" t="n">
        <f aca="false">$B$4-83*($B$5+$B$6)/30-IF($B$11&lt;=83,$B$12,0)+L431+M431+N431+O431+P431</f>
        <v>5977.10735935475</v>
      </c>
      <c r="X431" s="14" t="n">
        <f aca="false">$B$4-90*($B$5+$B$6)/30-IF($B$11&lt;=90,$B$12,0)+L431+M431+N431+O431+P431+Q431</f>
        <v>8712.5706520314</v>
      </c>
      <c r="AA431" s="14" t="n">
        <f aca="false">MIN(R431:X431)</f>
        <v>362.733442414382</v>
      </c>
    </row>
    <row r="432" customFormat="false" ht="15" hidden="false" customHeight="false" outlineLevel="0" collapsed="false">
      <c r="K432" s="2" t="n">
        <v>427</v>
      </c>
      <c r="L432" s="14" t="n">
        <f aca="true">$B$16+NORMINV(RAND(),0,SQRT($B$13*($B$7+$B$8^2))*$B$9*(1-$B$10))</f>
        <v>3621.97133128094</v>
      </c>
      <c r="M432" s="14" t="n">
        <f aca="true">$B$16+NORMINV(RAND(),0,SQRT($B$13*($B$7+$B$8^2))*$B$9*(1-$B$10))</f>
        <v>4106.76781884435</v>
      </c>
      <c r="N432" s="14" t="n">
        <f aca="true">$B$16+NORMINV(RAND(),0,SQRT($B$13*($B$7+$B$8^2))*$B$9*(1-$B$10))</f>
        <v>3933.93817131447</v>
      </c>
      <c r="O432" s="14" t="n">
        <f aca="true">$B$16+NORMINV(RAND(),0,SQRT($B$13*($B$7+$B$8^2))*$B$9*(1-$B$10))</f>
        <v>4333.14834578552</v>
      </c>
      <c r="P432" s="14" t="n">
        <f aca="true">$B$16+NORMINV(RAND(),0,SQRT($B$13*($B$7+$B$8^2))*$B$9*(1-$B$10))</f>
        <v>3928.80593345974</v>
      </c>
      <c r="Q432" s="14" t="n">
        <f aca="true">$B$16+NORMINV(RAND(),0,SQRT($B$13*($B$7+$B$8^2))*$B$9*(1-$B$10))</f>
        <v>3881.85410635196</v>
      </c>
      <c r="R432" s="14" t="n">
        <f aca="false">$B$4-13*($B$5+$B$6)/30-IF($B$11&lt;=13,$B$12,0)+0</f>
        <v>8876.66666666667</v>
      </c>
      <c r="S432" s="14" t="n">
        <f aca="false">$B$4-27*($B$5+$B$6)/30-IF($B$11&lt;=27,$B$12,0)+L432</f>
        <v>10211.9713312809</v>
      </c>
      <c r="T432" s="14" t="n">
        <f aca="false">$B$4-41*($B$5+$B$6)/30-IF($B$11&lt;=41,$B$12,0)+L432+M432</f>
        <v>847.272483458625</v>
      </c>
      <c r="U432" s="14" t="n">
        <f aca="false">$B$4-55*($B$5+$B$6)/30-IF($B$11&lt;=55,$B$12,0)+L432+M432+N432</f>
        <v>2494.54398810643</v>
      </c>
      <c r="V432" s="14" t="n">
        <f aca="false">$B$4-69*($B$5+$B$6)/30-IF($B$11&lt;=69,$B$12,0)+L432+M432+N432+O432</f>
        <v>4541.02566722528</v>
      </c>
      <c r="W432" s="14" t="n">
        <f aca="false">$B$4-83*($B$5+$B$6)/30-IF($B$11&lt;=83,$B$12,0)+L432+M432+N432+O432+P432</f>
        <v>6183.16493401836</v>
      </c>
      <c r="X432" s="14" t="n">
        <f aca="false">$B$4-90*($B$5+$B$6)/30-IF($B$11&lt;=90,$B$12,0)+L432+M432+N432+O432+P432+Q432</f>
        <v>8921.68570703698</v>
      </c>
      <c r="AA432" s="14" t="n">
        <f aca="false">MIN(R432:X432)</f>
        <v>847.272483458625</v>
      </c>
    </row>
    <row r="433" customFormat="false" ht="15" hidden="false" customHeight="false" outlineLevel="0" collapsed="false">
      <c r="K433" s="2" t="n">
        <v>428</v>
      </c>
      <c r="L433" s="14" t="n">
        <f aca="true">$B$16+NORMINV(RAND(),0,SQRT($B$13*($B$7+$B$8^2))*$B$9*(1-$B$10))</f>
        <v>4231.02552348414</v>
      </c>
      <c r="M433" s="14" t="n">
        <f aca="true">$B$16+NORMINV(RAND(),0,SQRT($B$13*($B$7+$B$8^2))*$B$9*(1-$B$10))</f>
        <v>3907.49536553865</v>
      </c>
      <c r="N433" s="14" t="n">
        <f aca="true">$B$16+NORMINV(RAND(),0,SQRT($B$13*($B$7+$B$8^2))*$B$9*(1-$B$10))</f>
        <v>3796.66013266204</v>
      </c>
      <c r="O433" s="14" t="n">
        <f aca="true">$B$16+NORMINV(RAND(),0,SQRT($B$13*($B$7+$B$8^2))*$B$9*(1-$B$10))</f>
        <v>3835.69712654993</v>
      </c>
      <c r="P433" s="14" t="n">
        <f aca="true">$B$16+NORMINV(RAND(),0,SQRT($B$13*($B$7+$B$8^2))*$B$9*(1-$B$10))</f>
        <v>3653.758125922</v>
      </c>
      <c r="Q433" s="14" t="n">
        <f aca="true">$B$16+NORMINV(RAND(),0,SQRT($B$13*($B$7+$B$8^2))*$B$9*(1-$B$10))</f>
        <v>3990.37548061103</v>
      </c>
      <c r="R433" s="14" t="n">
        <f aca="false">$B$4-13*($B$5+$B$6)/30-IF($B$11&lt;=13,$B$12,0)+0</f>
        <v>8876.66666666667</v>
      </c>
      <c r="S433" s="14" t="n">
        <f aca="false">$B$4-27*($B$5+$B$6)/30-IF($B$11&lt;=27,$B$12,0)+L433</f>
        <v>10821.0255234841</v>
      </c>
      <c r="T433" s="14" t="n">
        <f aca="false">$B$4-41*($B$5+$B$6)/30-IF($B$11&lt;=41,$B$12,0)+L433+M433</f>
        <v>1257.05422235612</v>
      </c>
      <c r="U433" s="14" t="n">
        <f aca="false">$B$4-55*($B$5+$B$6)/30-IF($B$11&lt;=55,$B$12,0)+L433+M433+N433</f>
        <v>2767.0476883515</v>
      </c>
      <c r="V433" s="14" t="n">
        <f aca="false">$B$4-69*($B$5+$B$6)/30-IF($B$11&lt;=69,$B$12,0)+L433+M433+N433+O433</f>
        <v>4316.07814823476</v>
      </c>
      <c r="W433" s="14" t="n">
        <f aca="false">$B$4-83*($B$5+$B$6)/30-IF($B$11&lt;=83,$B$12,0)+L433+M433+N433+O433+P433</f>
        <v>5683.16960749009</v>
      </c>
      <c r="X433" s="14" t="n">
        <f aca="false">$B$4-90*($B$5+$B$6)/30-IF($B$11&lt;=90,$B$12,0)+L433+M433+N433+O433+P433+Q433</f>
        <v>8530.21175476779</v>
      </c>
      <c r="AA433" s="14" t="n">
        <f aca="false">MIN(R433:X433)</f>
        <v>1257.05422235612</v>
      </c>
    </row>
    <row r="434" customFormat="false" ht="15" hidden="false" customHeight="false" outlineLevel="0" collapsed="false">
      <c r="K434" s="2" t="n">
        <v>429</v>
      </c>
      <c r="L434" s="14" t="n">
        <f aca="true">$B$16+NORMINV(RAND(),0,SQRT($B$13*($B$7+$B$8^2))*$B$9*(1-$B$10))</f>
        <v>3851.53960363182</v>
      </c>
      <c r="M434" s="14" t="n">
        <f aca="true">$B$16+NORMINV(RAND(),0,SQRT($B$13*($B$7+$B$8^2))*$B$9*(1-$B$10))</f>
        <v>4005.27390252872</v>
      </c>
      <c r="N434" s="14" t="n">
        <f aca="true">$B$16+NORMINV(RAND(),0,SQRT($B$13*($B$7+$B$8^2))*$B$9*(1-$B$10))</f>
        <v>4242.55956650551</v>
      </c>
      <c r="O434" s="14" t="n">
        <f aca="true">$B$16+NORMINV(RAND(),0,SQRT($B$13*($B$7+$B$8^2))*$B$9*(1-$B$10))</f>
        <v>3954.61160791462</v>
      </c>
      <c r="P434" s="14" t="n">
        <f aca="true">$B$16+NORMINV(RAND(),0,SQRT($B$13*($B$7+$B$8^2))*$B$9*(1-$B$10))</f>
        <v>4154.57417108188</v>
      </c>
      <c r="Q434" s="14" t="n">
        <f aca="true">$B$16+NORMINV(RAND(),0,SQRT($B$13*($B$7+$B$8^2))*$B$9*(1-$B$10))</f>
        <v>4327.54969895452</v>
      </c>
      <c r="R434" s="14" t="n">
        <f aca="false">$B$4-13*($B$5+$B$6)/30-IF($B$11&lt;=13,$B$12,0)+0</f>
        <v>8876.66666666667</v>
      </c>
      <c r="S434" s="14" t="n">
        <f aca="false">$B$4-27*($B$5+$B$6)/30-IF($B$11&lt;=27,$B$12,0)+L434</f>
        <v>10441.5396036318</v>
      </c>
      <c r="T434" s="14" t="n">
        <f aca="false">$B$4-41*($B$5+$B$6)/30-IF($B$11&lt;=41,$B$12,0)+L434+M434</f>
        <v>975.346839493875</v>
      </c>
      <c r="U434" s="14" t="n">
        <f aca="false">$B$4-55*($B$5+$B$6)/30-IF($B$11&lt;=55,$B$12,0)+L434+M434+N434</f>
        <v>2931.23973933272</v>
      </c>
      <c r="V434" s="14" t="n">
        <f aca="false">$B$4-69*($B$5+$B$6)/30-IF($B$11&lt;=69,$B$12,0)+L434+M434+N434+O434</f>
        <v>4599.18468058068</v>
      </c>
      <c r="W434" s="14" t="n">
        <f aca="false">$B$4-83*($B$5+$B$6)/30-IF($B$11&lt;=83,$B$12,0)+L434+M434+N434+O434+P434</f>
        <v>6467.09218499589</v>
      </c>
      <c r="X434" s="14" t="n">
        <f aca="false">$B$4-90*($B$5+$B$6)/30-IF($B$11&lt;=90,$B$12,0)+L434+M434+N434+O434+P434+Q434</f>
        <v>9651.30855061708</v>
      </c>
      <c r="AA434" s="14" t="n">
        <f aca="false">MIN(R434:X434)</f>
        <v>975.346839493875</v>
      </c>
    </row>
    <row r="435" customFormat="false" ht="15" hidden="false" customHeight="false" outlineLevel="0" collapsed="false">
      <c r="K435" s="2" t="n">
        <v>430</v>
      </c>
      <c r="L435" s="14" t="n">
        <f aca="true">$B$16+NORMINV(RAND(),0,SQRT($B$13*($B$7+$B$8^2))*$B$9*(1-$B$10))</f>
        <v>4720.14727030686</v>
      </c>
      <c r="M435" s="14" t="n">
        <f aca="true">$B$16+NORMINV(RAND(),0,SQRT($B$13*($B$7+$B$8^2))*$B$9*(1-$B$10))</f>
        <v>4003.04910259088</v>
      </c>
      <c r="N435" s="14" t="n">
        <f aca="true">$B$16+NORMINV(RAND(),0,SQRT($B$13*($B$7+$B$8^2))*$B$9*(1-$B$10))</f>
        <v>4417.07411542909</v>
      </c>
      <c r="O435" s="14" t="n">
        <f aca="true">$B$16+NORMINV(RAND(),0,SQRT($B$13*($B$7+$B$8^2))*$B$9*(1-$B$10))</f>
        <v>4506.77485303711</v>
      </c>
      <c r="P435" s="14" t="n">
        <f aca="true">$B$16+NORMINV(RAND(),0,SQRT($B$13*($B$7+$B$8^2))*$B$9*(1-$B$10))</f>
        <v>3462.46736618804</v>
      </c>
      <c r="Q435" s="14" t="n">
        <f aca="true">$B$16+NORMINV(RAND(),0,SQRT($B$13*($B$7+$B$8^2))*$B$9*(1-$B$10))</f>
        <v>4147.74130425587</v>
      </c>
      <c r="R435" s="14" t="n">
        <f aca="false">$B$4-13*($B$5+$B$6)/30-IF($B$11&lt;=13,$B$12,0)+0</f>
        <v>8876.66666666667</v>
      </c>
      <c r="S435" s="14" t="n">
        <f aca="false">$B$4-27*($B$5+$B$6)/30-IF($B$11&lt;=27,$B$12,0)+L435</f>
        <v>11310.1472703069</v>
      </c>
      <c r="T435" s="14" t="n">
        <f aca="false">$B$4-41*($B$5+$B$6)/30-IF($B$11&lt;=41,$B$12,0)+L435+M435</f>
        <v>1841.72970623107</v>
      </c>
      <c r="U435" s="14" t="n">
        <f aca="false">$B$4-55*($B$5+$B$6)/30-IF($B$11&lt;=55,$B$12,0)+L435+M435+N435</f>
        <v>3972.1371549935</v>
      </c>
      <c r="V435" s="14" t="n">
        <f aca="false">$B$4-69*($B$5+$B$6)/30-IF($B$11&lt;=69,$B$12,0)+L435+M435+N435+O435</f>
        <v>6192.24534136395</v>
      </c>
      <c r="W435" s="14" t="n">
        <f aca="false">$B$4-83*($B$5+$B$6)/30-IF($B$11&lt;=83,$B$12,0)+L435+M435+N435+O435+P435</f>
        <v>7368.04604088532</v>
      </c>
      <c r="X435" s="14" t="n">
        <f aca="false">$B$4-90*($B$5+$B$6)/30-IF($B$11&lt;=90,$B$12,0)+L435+M435+N435+O435+P435+Q435</f>
        <v>10372.4540118079</v>
      </c>
      <c r="AA435" s="14" t="n">
        <f aca="false">MIN(R435:X435)</f>
        <v>1841.72970623107</v>
      </c>
    </row>
    <row r="436" customFormat="false" ht="15" hidden="false" customHeight="false" outlineLevel="0" collapsed="false">
      <c r="K436" s="2" t="n">
        <v>431</v>
      </c>
      <c r="L436" s="14" t="n">
        <f aca="true">$B$16+NORMINV(RAND(),0,SQRT($B$13*($B$7+$B$8^2))*$B$9*(1-$B$10))</f>
        <v>3922.51866453075</v>
      </c>
      <c r="M436" s="14" t="n">
        <f aca="true">$B$16+NORMINV(RAND(),0,SQRT($B$13*($B$7+$B$8^2))*$B$9*(1-$B$10))</f>
        <v>4071.84400779454</v>
      </c>
      <c r="N436" s="14" t="n">
        <f aca="true">$B$16+NORMINV(RAND(),0,SQRT($B$13*($B$7+$B$8^2))*$B$9*(1-$B$10))</f>
        <v>3744.59080877982</v>
      </c>
      <c r="O436" s="14" t="n">
        <f aca="true">$B$16+NORMINV(RAND(),0,SQRT($B$13*($B$7+$B$8^2))*$B$9*(1-$B$10))</f>
        <v>4499.5303829868</v>
      </c>
      <c r="P436" s="14" t="n">
        <f aca="true">$B$16+NORMINV(RAND(),0,SQRT($B$13*($B$7+$B$8^2))*$B$9*(1-$B$10))</f>
        <v>4312.0591144905</v>
      </c>
      <c r="Q436" s="14" t="n">
        <f aca="true">$B$16+NORMINV(RAND(),0,SQRT($B$13*($B$7+$B$8^2))*$B$9*(1-$B$10))</f>
        <v>4500.49476023059</v>
      </c>
      <c r="R436" s="14" t="n">
        <f aca="false">$B$4-13*($B$5+$B$6)/30-IF($B$11&lt;=13,$B$12,0)+0</f>
        <v>8876.66666666667</v>
      </c>
      <c r="S436" s="14" t="n">
        <f aca="false">$B$4-27*($B$5+$B$6)/30-IF($B$11&lt;=27,$B$12,0)+L436</f>
        <v>10512.5186645308</v>
      </c>
      <c r="T436" s="14" t="n">
        <f aca="false">$B$4-41*($B$5+$B$6)/30-IF($B$11&lt;=41,$B$12,0)+L436+M436</f>
        <v>1112.89600565863</v>
      </c>
      <c r="U436" s="14" t="n">
        <f aca="false">$B$4-55*($B$5+$B$6)/30-IF($B$11&lt;=55,$B$12,0)+L436+M436+N436</f>
        <v>2570.82014777178</v>
      </c>
      <c r="V436" s="14" t="n">
        <f aca="false">$B$4-69*($B$5+$B$6)/30-IF($B$11&lt;=69,$B$12,0)+L436+M436+N436+O436</f>
        <v>4783.68386409192</v>
      </c>
      <c r="W436" s="14" t="n">
        <f aca="false">$B$4-83*($B$5+$B$6)/30-IF($B$11&lt;=83,$B$12,0)+L436+M436+N436+O436+P436</f>
        <v>6809.07631191576</v>
      </c>
      <c r="X436" s="14" t="n">
        <f aca="false">$B$4-90*($B$5+$B$6)/30-IF($B$11&lt;=90,$B$12,0)+L436+M436+N436+O436+P436+Q436</f>
        <v>10166.237738813</v>
      </c>
      <c r="AA436" s="14" t="n">
        <f aca="false">MIN(R436:X436)</f>
        <v>1112.89600565863</v>
      </c>
    </row>
    <row r="437" customFormat="false" ht="15" hidden="false" customHeight="false" outlineLevel="0" collapsed="false">
      <c r="K437" s="2" t="n">
        <v>432</v>
      </c>
      <c r="L437" s="14" t="n">
        <f aca="true">$B$16+NORMINV(RAND(),0,SQRT($B$13*($B$7+$B$8^2))*$B$9*(1-$B$10))</f>
        <v>4252.99385402681</v>
      </c>
      <c r="M437" s="14" t="n">
        <f aca="true">$B$16+NORMINV(RAND(),0,SQRT($B$13*($B$7+$B$8^2))*$B$9*(1-$B$10))</f>
        <v>4022.87297312929</v>
      </c>
      <c r="N437" s="14" t="n">
        <f aca="true">$B$16+NORMINV(RAND(),0,SQRT($B$13*($B$7+$B$8^2))*$B$9*(1-$B$10))</f>
        <v>3855.15497064886</v>
      </c>
      <c r="O437" s="14" t="n">
        <f aca="true">$B$16+NORMINV(RAND(),0,SQRT($B$13*($B$7+$B$8^2))*$B$9*(1-$B$10))</f>
        <v>3835.5864040085</v>
      </c>
      <c r="P437" s="14" t="n">
        <f aca="true">$B$16+NORMINV(RAND(),0,SQRT($B$13*($B$7+$B$8^2))*$B$9*(1-$B$10))</f>
        <v>3628.15764197234</v>
      </c>
      <c r="Q437" s="14" t="n">
        <f aca="true">$B$16+NORMINV(RAND(),0,SQRT($B$13*($B$7+$B$8^2))*$B$9*(1-$B$10))</f>
        <v>3883.05488198057</v>
      </c>
      <c r="R437" s="14" t="n">
        <f aca="false">$B$4-13*($B$5+$B$6)/30-IF($B$11&lt;=13,$B$12,0)+0</f>
        <v>8876.66666666667</v>
      </c>
      <c r="S437" s="14" t="n">
        <f aca="false">$B$4-27*($B$5+$B$6)/30-IF($B$11&lt;=27,$B$12,0)+L437</f>
        <v>10842.9938540268</v>
      </c>
      <c r="T437" s="14" t="n">
        <f aca="false">$B$4-41*($B$5+$B$6)/30-IF($B$11&lt;=41,$B$12,0)+L437+M437</f>
        <v>1394.40016048943</v>
      </c>
      <c r="U437" s="14" t="n">
        <f aca="false">$B$4-55*($B$5+$B$6)/30-IF($B$11&lt;=55,$B$12,0)+L437+M437+N437</f>
        <v>2962.88846447162</v>
      </c>
      <c r="V437" s="14" t="n">
        <f aca="false">$B$4-69*($B$5+$B$6)/30-IF($B$11&lt;=69,$B$12,0)+L437+M437+N437+O437</f>
        <v>4511.80820181346</v>
      </c>
      <c r="W437" s="14" t="n">
        <f aca="false">$B$4-83*($B$5+$B$6)/30-IF($B$11&lt;=83,$B$12,0)+L437+M437+N437+O437+P437</f>
        <v>5853.29917711914</v>
      </c>
      <c r="X437" s="14" t="n">
        <f aca="false">$B$4-90*($B$5+$B$6)/30-IF($B$11&lt;=90,$B$12,0)+L437+M437+N437+O437+P437+Q437</f>
        <v>8593.02072576638</v>
      </c>
      <c r="AA437" s="14" t="n">
        <f aca="false">MIN(R437:X437)</f>
        <v>1394.40016048943</v>
      </c>
    </row>
    <row r="438" customFormat="false" ht="15" hidden="false" customHeight="false" outlineLevel="0" collapsed="false">
      <c r="K438" s="2" t="n">
        <v>433</v>
      </c>
      <c r="L438" s="14" t="n">
        <f aca="true">$B$16+NORMINV(RAND(),0,SQRT($B$13*($B$7+$B$8^2))*$B$9*(1-$B$10))</f>
        <v>4127.18993322155</v>
      </c>
      <c r="M438" s="14" t="n">
        <f aca="true">$B$16+NORMINV(RAND(),0,SQRT($B$13*($B$7+$B$8^2))*$B$9*(1-$B$10))</f>
        <v>3933.91729563307</v>
      </c>
      <c r="N438" s="14" t="n">
        <f aca="true">$B$16+NORMINV(RAND(),0,SQRT($B$13*($B$7+$B$8^2))*$B$9*(1-$B$10))</f>
        <v>4209.00677608432</v>
      </c>
      <c r="O438" s="14" t="n">
        <f aca="true">$B$16+NORMINV(RAND(),0,SQRT($B$13*($B$7+$B$8^2))*$B$9*(1-$B$10))</f>
        <v>4234.627973871</v>
      </c>
      <c r="P438" s="14" t="n">
        <f aca="true">$B$16+NORMINV(RAND(),0,SQRT($B$13*($B$7+$B$8^2))*$B$9*(1-$B$10))</f>
        <v>4038.4584607244</v>
      </c>
      <c r="Q438" s="14" t="n">
        <f aca="true">$B$16+NORMINV(RAND(),0,SQRT($B$13*($B$7+$B$8^2))*$B$9*(1-$B$10))</f>
        <v>4004.96783240031</v>
      </c>
      <c r="R438" s="14" t="n">
        <f aca="false">$B$4-13*($B$5+$B$6)/30-IF($B$11&lt;=13,$B$12,0)+0</f>
        <v>8876.66666666667</v>
      </c>
      <c r="S438" s="14" t="n">
        <f aca="false">$B$4-27*($B$5+$B$6)/30-IF($B$11&lt;=27,$B$12,0)+L438</f>
        <v>10717.1899332216</v>
      </c>
      <c r="T438" s="14" t="n">
        <f aca="false">$B$4-41*($B$5+$B$6)/30-IF($B$11&lt;=41,$B$12,0)+L438+M438</f>
        <v>1179.64056218796</v>
      </c>
      <c r="U438" s="14" t="n">
        <f aca="false">$B$4-55*($B$5+$B$6)/30-IF($B$11&lt;=55,$B$12,0)+L438+M438+N438</f>
        <v>3101.98067160561</v>
      </c>
      <c r="V438" s="14" t="n">
        <f aca="false">$B$4-69*($B$5+$B$6)/30-IF($B$11&lt;=69,$B$12,0)+L438+M438+N438+O438</f>
        <v>5049.94197880995</v>
      </c>
      <c r="W438" s="14" t="n">
        <f aca="false">$B$4-83*($B$5+$B$6)/30-IF($B$11&lt;=83,$B$12,0)+L438+M438+N438+O438+P438</f>
        <v>6801.73377286769</v>
      </c>
      <c r="X438" s="14" t="n">
        <f aca="false">$B$4-90*($B$5+$B$6)/30-IF($B$11&lt;=90,$B$12,0)+L438+M438+N438+O438+P438+Q438</f>
        <v>9663.36827193466</v>
      </c>
      <c r="AA438" s="14" t="n">
        <f aca="false">MIN(R438:X438)</f>
        <v>1179.64056218796</v>
      </c>
    </row>
    <row r="439" customFormat="false" ht="15" hidden="false" customHeight="false" outlineLevel="0" collapsed="false">
      <c r="K439" s="2" t="n">
        <v>434</v>
      </c>
      <c r="L439" s="14" t="n">
        <f aca="true">$B$16+NORMINV(RAND(),0,SQRT($B$13*($B$7+$B$8^2))*$B$9*(1-$B$10))</f>
        <v>3777.88420841459</v>
      </c>
      <c r="M439" s="14" t="n">
        <f aca="true">$B$16+NORMINV(RAND(),0,SQRT($B$13*($B$7+$B$8^2))*$B$9*(1-$B$10))</f>
        <v>4189.24533152533</v>
      </c>
      <c r="N439" s="14" t="n">
        <f aca="true">$B$16+NORMINV(RAND(),0,SQRT($B$13*($B$7+$B$8^2))*$B$9*(1-$B$10))</f>
        <v>4471.34911823904</v>
      </c>
      <c r="O439" s="14" t="n">
        <f aca="true">$B$16+NORMINV(RAND(),0,SQRT($B$13*($B$7+$B$8^2))*$B$9*(1-$B$10))</f>
        <v>3894.33277059996</v>
      </c>
      <c r="P439" s="14" t="n">
        <f aca="true">$B$16+NORMINV(RAND(),0,SQRT($B$13*($B$7+$B$8^2))*$B$9*(1-$B$10))</f>
        <v>4410.39261290763</v>
      </c>
      <c r="Q439" s="14" t="n">
        <f aca="true">$B$16+NORMINV(RAND(),0,SQRT($B$13*($B$7+$B$8^2))*$B$9*(1-$B$10))</f>
        <v>3704.25375869001</v>
      </c>
      <c r="R439" s="14" t="n">
        <f aca="false">$B$4-13*($B$5+$B$6)/30-IF($B$11&lt;=13,$B$12,0)+0</f>
        <v>8876.66666666667</v>
      </c>
      <c r="S439" s="14" t="n">
        <f aca="false">$B$4-27*($B$5+$B$6)/30-IF($B$11&lt;=27,$B$12,0)+L439</f>
        <v>10367.8842084146</v>
      </c>
      <c r="T439" s="14" t="n">
        <f aca="false">$B$4-41*($B$5+$B$6)/30-IF($B$11&lt;=41,$B$12,0)+L439+M439</f>
        <v>1085.66287327325</v>
      </c>
      <c r="U439" s="14" t="n">
        <f aca="false">$B$4-55*($B$5+$B$6)/30-IF($B$11&lt;=55,$B$12,0)+L439+M439+N439</f>
        <v>3270.34532484562</v>
      </c>
      <c r="V439" s="14" t="n">
        <f aca="false">$B$4-69*($B$5+$B$6)/30-IF($B$11&lt;=69,$B$12,0)+L439+M439+N439+O439</f>
        <v>4878.01142877891</v>
      </c>
      <c r="W439" s="14" t="n">
        <f aca="false">$B$4-83*($B$5+$B$6)/30-IF($B$11&lt;=83,$B$12,0)+L439+M439+N439+O439+P439</f>
        <v>7001.73737501987</v>
      </c>
      <c r="X439" s="14" t="n">
        <f aca="false">$B$4-90*($B$5+$B$6)/30-IF($B$11&lt;=90,$B$12,0)+L439+M439+N439+O439+P439+Q439</f>
        <v>9562.65780037655</v>
      </c>
      <c r="AA439" s="14" t="n">
        <f aca="false">MIN(R439:X439)</f>
        <v>1085.66287327325</v>
      </c>
    </row>
    <row r="440" customFormat="false" ht="15" hidden="false" customHeight="false" outlineLevel="0" collapsed="false">
      <c r="K440" s="2" t="n">
        <v>435</v>
      </c>
      <c r="L440" s="14" t="n">
        <f aca="true">$B$16+NORMINV(RAND(),0,SQRT($B$13*($B$7+$B$8^2))*$B$9*(1-$B$10))</f>
        <v>4158.22050798016</v>
      </c>
      <c r="M440" s="14" t="n">
        <f aca="true">$B$16+NORMINV(RAND(),0,SQRT($B$13*($B$7+$B$8^2))*$B$9*(1-$B$10))</f>
        <v>4483.67290932722</v>
      </c>
      <c r="N440" s="14" t="n">
        <f aca="true">$B$16+NORMINV(RAND(),0,SQRT($B$13*($B$7+$B$8^2))*$B$9*(1-$B$10))</f>
        <v>3924.16159325322</v>
      </c>
      <c r="O440" s="14" t="n">
        <f aca="true">$B$16+NORMINV(RAND(),0,SQRT($B$13*($B$7+$B$8^2))*$B$9*(1-$B$10))</f>
        <v>3150.96466442756</v>
      </c>
      <c r="P440" s="14" t="n">
        <f aca="true">$B$16+NORMINV(RAND(),0,SQRT($B$13*($B$7+$B$8^2))*$B$9*(1-$B$10))</f>
        <v>4104.17937129332</v>
      </c>
      <c r="Q440" s="14" t="n">
        <f aca="true">$B$16+NORMINV(RAND(),0,SQRT($B$13*($B$7+$B$8^2))*$B$9*(1-$B$10))</f>
        <v>4000.88629041557</v>
      </c>
      <c r="R440" s="14" t="n">
        <f aca="false">$B$4-13*($B$5+$B$6)/30-IF($B$11&lt;=13,$B$12,0)+0</f>
        <v>8876.66666666667</v>
      </c>
      <c r="S440" s="14" t="n">
        <f aca="false">$B$4-27*($B$5+$B$6)/30-IF($B$11&lt;=27,$B$12,0)+L440</f>
        <v>10748.2205079802</v>
      </c>
      <c r="T440" s="14" t="n">
        <f aca="false">$B$4-41*($B$5+$B$6)/30-IF($B$11&lt;=41,$B$12,0)+L440+M440</f>
        <v>1760.42675064072</v>
      </c>
      <c r="U440" s="14" t="n">
        <f aca="false">$B$4-55*($B$5+$B$6)/30-IF($B$11&lt;=55,$B$12,0)+L440+M440+N440</f>
        <v>3397.92167722728</v>
      </c>
      <c r="V440" s="14" t="n">
        <f aca="false">$B$4-69*($B$5+$B$6)/30-IF($B$11&lt;=69,$B$12,0)+L440+M440+N440+O440</f>
        <v>4262.21967498817</v>
      </c>
      <c r="W440" s="14" t="n">
        <f aca="false">$B$4-83*($B$5+$B$6)/30-IF($B$11&lt;=83,$B$12,0)+L440+M440+N440+O440+P440</f>
        <v>6079.73237961482</v>
      </c>
      <c r="X440" s="14" t="n">
        <f aca="false">$B$4-90*($B$5+$B$6)/30-IF($B$11&lt;=90,$B$12,0)+L440+M440+N440+O440+P440+Q440</f>
        <v>8937.28533669705</v>
      </c>
      <c r="AA440" s="14" t="n">
        <f aca="false">MIN(R440:X440)</f>
        <v>1760.42675064072</v>
      </c>
    </row>
    <row r="441" customFormat="false" ht="15" hidden="false" customHeight="false" outlineLevel="0" collapsed="false">
      <c r="K441" s="2" t="n">
        <v>436</v>
      </c>
      <c r="L441" s="14" t="n">
        <f aca="true">$B$16+NORMINV(RAND(),0,SQRT($B$13*($B$7+$B$8^2))*$B$9*(1-$B$10))</f>
        <v>4154.48817673907</v>
      </c>
      <c r="M441" s="14" t="n">
        <f aca="true">$B$16+NORMINV(RAND(),0,SQRT($B$13*($B$7+$B$8^2))*$B$9*(1-$B$10))</f>
        <v>4607.4023204412</v>
      </c>
      <c r="N441" s="14" t="n">
        <f aca="true">$B$16+NORMINV(RAND(),0,SQRT($B$13*($B$7+$B$8^2))*$B$9*(1-$B$10))</f>
        <v>3973.80577718582</v>
      </c>
      <c r="O441" s="14" t="n">
        <f aca="true">$B$16+NORMINV(RAND(),0,SQRT($B$13*($B$7+$B$8^2))*$B$9*(1-$B$10))</f>
        <v>4309.66037694026</v>
      </c>
      <c r="P441" s="14" t="n">
        <f aca="true">$B$16+NORMINV(RAND(),0,SQRT($B$13*($B$7+$B$8^2))*$B$9*(1-$B$10))</f>
        <v>4139.96848301342</v>
      </c>
      <c r="Q441" s="14" t="n">
        <f aca="true">$B$16+NORMINV(RAND(),0,SQRT($B$13*($B$7+$B$8^2))*$B$9*(1-$B$10))</f>
        <v>3694.43961397433</v>
      </c>
      <c r="R441" s="14" t="n">
        <f aca="false">$B$4-13*($B$5+$B$6)/30-IF($B$11&lt;=13,$B$12,0)+0</f>
        <v>8876.66666666667</v>
      </c>
      <c r="S441" s="14" t="n">
        <f aca="false">$B$4-27*($B$5+$B$6)/30-IF($B$11&lt;=27,$B$12,0)+L441</f>
        <v>10744.4881767391</v>
      </c>
      <c r="T441" s="14" t="n">
        <f aca="false">$B$4-41*($B$5+$B$6)/30-IF($B$11&lt;=41,$B$12,0)+L441+M441</f>
        <v>1880.4238305136</v>
      </c>
      <c r="U441" s="14" t="n">
        <f aca="false">$B$4-55*($B$5+$B$6)/30-IF($B$11&lt;=55,$B$12,0)+L441+M441+N441</f>
        <v>3567.56294103276</v>
      </c>
      <c r="V441" s="14" t="n">
        <f aca="false">$B$4-69*($B$5+$B$6)/30-IF($B$11&lt;=69,$B$12,0)+L441+M441+N441+O441</f>
        <v>5590.55665130635</v>
      </c>
      <c r="W441" s="14" t="n">
        <f aca="false">$B$4-83*($B$5+$B$6)/30-IF($B$11&lt;=83,$B$12,0)+L441+M441+N441+O441+P441</f>
        <v>7443.8584676531</v>
      </c>
      <c r="X441" s="14" t="n">
        <f aca="false">$B$4-90*($B$5+$B$6)/30-IF($B$11&lt;=90,$B$12,0)+L441+M441+N441+O441+P441+Q441</f>
        <v>9994.9647482941</v>
      </c>
      <c r="AA441" s="14" t="n">
        <f aca="false">MIN(R441:X441)</f>
        <v>1880.4238305136</v>
      </c>
    </row>
    <row r="442" customFormat="false" ht="15" hidden="false" customHeight="false" outlineLevel="0" collapsed="false">
      <c r="K442" s="2" t="n">
        <v>437</v>
      </c>
      <c r="L442" s="14" t="n">
        <f aca="true">$B$16+NORMINV(RAND(),0,SQRT($B$13*($B$7+$B$8^2))*$B$9*(1-$B$10))</f>
        <v>4735.76172551563</v>
      </c>
      <c r="M442" s="14" t="n">
        <f aca="true">$B$16+NORMINV(RAND(),0,SQRT($B$13*($B$7+$B$8^2))*$B$9*(1-$B$10))</f>
        <v>4182.90751988377</v>
      </c>
      <c r="N442" s="14" t="n">
        <f aca="true">$B$16+NORMINV(RAND(),0,SQRT($B$13*($B$7+$B$8^2))*$B$9*(1-$B$10))</f>
        <v>4776.77546267347</v>
      </c>
      <c r="O442" s="14" t="n">
        <f aca="true">$B$16+NORMINV(RAND(),0,SQRT($B$13*($B$7+$B$8^2))*$B$9*(1-$B$10))</f>
        <v>3396.34469496915</v>
      </c>
      <c r="P442" s="14" t="n">
        <f aca="true">$B$16+NORMINV(RAND(),0,SQRT($B$13*($B$7+$B$8^2))*$B$9*(1-$B$10))</f>
        <v>4136.53260718745</v>
      </c>
      <c r="Q442" s="14" t="n">
        <f aca="true">$B$16+NORMINV(RAND(),0,SQRT($B$13*($B$7+$B$8^2))*$B$9*(1-$B$10))</f>
        <v>4111.89439170175</v>
      </c>
      <c r="R442" s="14" t="n">
        <f aca="false">$B$4-13*($B$5+$B$6)/30-IF($B$11&lt;=13,$B$12,0)+0</f>
        <v>8876.66666666667</v>
      </c>
      <c r="S442" s="14" t="n">
        <f aca="false">$B$4-27*($B$5+$B$6)/30-IF($B$11&lt;=27,$B$12,0)+L442</f>
        <v>11325.7617255156</v>
      </c>
      <c r="T442" s="14" t="n">
        <f aca="false">$B$4-41*($B$5+$B$6)/30-IF($B$11&lt;=41,$B$12,0)+L442+M442</f>
        <v>2037.20257873273</v>
      </c>
      <c r="U442" s="14" t="n">
        <f aca="false">$B$4-55*($B$5+$B$6)/30-IF($B$11&lt;=55,$B$12,0)+L442+M442+N442</f>
        <v>4527.31137473953</v>
      </c>
      <c r="V442" s="14" t="n">
        <f aca="false">$B$4-69*($B$5+$B$6)/30-IF($B$11&lt;=69,$B$12,0)+L442+M442+N442+O442</f>
        <v>5636.98940304202</v>
      </c>
      <c r="W442" s="14" t="n">
        <f aca="false">$B$4-83*($B$5+$B$6)/30-IF($B$11&lt;=83,$B$12,0)+L442+M442+N442+O442+P442</f>
        <v>7486.8553435628</v>
      </c>
      <c r="X442" s="14" t="n">
        <f aca="false">$B$4-90*($B$5+$B$6)/30-IF($B$11&lt;=90,$B$12,0)+L442+M442+N442+O442+P442+Q442</f>
        <v>10455.4164019312</v>
      </c>
      <c r="AA442" s="14" t="n">
        <f aca="false">MIN(R442:X442)</f>
        <v>2037.20257873273</v>
      </c>
    </row>
    <row r="443" customFormat="false" ht="15" hidden="false" customHeight="false" outlineLevel="0" collapsed="false">
      <c r="K443" s="2" t="n">
        <v>438</v>
      </c>
      <c r="L443" s="14" t="n">
        <f aca="true">$B$16+NORMINV(RAND(),0,SQRT($B$13*($B$7+$B$8^2))*$B$9*(1-$B$10))</f>
        <v>4242.29459398081</v>
      </c>
      <c r="M443" s="14" t="n">
        <f aca="true">$B$16+NORMINV(RAND(),0,SQRT($B$13*($B$7+$B$8^2))*$B$9*(1-$B$10))</f>
        <v>4550.03336974432</v>
      </c>
      <c r="N443" s="14" t="n">
        <f aca="true">$B$16+NORMINV(RAND(),0,SQRT($B$13*($B$7+$B$8^2))*$B$9*(1-$B$10))</f>
        <v>3976.63611312267</v>
      </c>
      <c r="O443" s="14" t="n">
        <f aca="true">$B$16+NORMINV(RAND(),0,SQRT($B$13*($B$7+$B$8^2))*$B$9*(1-$B$10))</f>
        <v>4607.29592583519</v>
      </c>
      <c r="P443" s="14" t="n">
        <f aca="true">$B$16+NORMINV(RAND(),0,SQRT($B$13*($B$7+$B$8^2))*$B$9*(1-$B$10))</f>
        <v>3699.76345595584</v>
      </c>
      <c r="Q443" s="14" t="n">
        <f aca="true">$B$16+NORMINV(RAND(),0,SQRT($B$13*($B$7+$B$8^2))*$B$9*(1-$B$10))</f>
        <v>4071.31511197273</v>
      </c>
      <c r="R443" s="14" t="n">
        <f aca="false">$B$4-13*($B$5+$B$6)/30-IF($B$11&lt;=13,$B$12,0)+0</f>
        <v>8876.66666666667</v>
      </c>
      <c r="S443" s="14" t="n">
        <f aca="false">$B$4-27*($B$5+$B$6)/30-IF($B$11&lt;=27,$B$12,0)+L443</f>
        <v>10832.2945939808</v>
      </c>
      <c r="T443" s="14" t="n">
        <f aca="false">$B$4-41*($B$5+$B$6)/30-IF($B$11&lt;=41,$B$12,0)+L443+M443</f>
        <v>1910.86129705846</v>
      </c>
      <c r="U443" s="14" t="n">
        <f aca="false">$B$4-55*($B$5+$B$6)/30-IF($B$11&lt;=55,$B$12,0)+L443+M443+N443</f>
        <v>3600.83074351446</v>
      </c>
      <c r="V443" s="14" t="n">
        <f aca="false">$B$4-69*($B$5+$B$6)/30-IF($B$11&lt;=69,$B$12,0)+L443+M443+N443+O443</f>
        <v>5921.46000268298</v>
      </c>
      <c r="W443" s="14" t="n">
        <f aca="false">$B$4-83*($B$5+$B$6)/30-IF($B$11&lt;=83,$B$12,0)+L443+M443+N443+O443+P443</f>
        <v>7334.55679197216</v>
      </c>
      <c r="X443" s="14" t="n">
        <f aca="false">$B$4-90*($B$5+$B$6)/30-IF($B$11&lt;=90,$B$12,0)+L443+M443+N443+O443+P443+Q443</f>
        <v>10262.5385706116</v>
      </c>
      <c r="AA443" s="14" t="n">
        <f aca="false">MIN(R443:X443)</f>
        <v>1910.86129705846</v>
      </c>
    </row>
    <row r="444" customFormat="false" ht="15" hidden="false" customHeight="false" outlineLevel="0" collapsed="false">
      <c r="K444" s="2" t="n">
        <v>439</v>
      </c>
      <c r="L444" s="14" t="n">
        <f aca="true">$B$16+NORMINV(RAND(),0,SQRT($B$13*($B$7+$B$8^2))*$B$9*(1-$B$10))</f>
        <v>4101.80253225872</v>
      </c>
      <c r="M444" s="14" t="n">
        <f aca="true">$B$16+NORMINV(RAND(),0,SQRT($B$13*($B$7+$B$8^2))*$B$9*(1-$B$10))</f>
        <v>4230.52225008101</v>
      </c>
      <c r="N444" s="14" t="n">
        <f aca="true">$B$16+NORMINV(RAND(),0,SQRT($B$13*($B$7+$B$8^2))*$B$9*(1-$B$10))</f>
        <v>3838.91105320885</v>
      </c>
      <c r="O444" s="14" t="n">
        <f aca="true">$B$16+NORMINV(RAND(),0,SQRT($B$13*($B$7+$B$8^2))*$B$9*(1-$B$10))</f>
        <v>3962.71944374491</v>
      </c>
      <c r="P444" s="14" t="n">
        <f aca="true">$B$16+NORMINV(RAND(),0,SQRT($B$13*($B$7+$B$8^2))*$B$9*(1-$B$10))</f>
        <v>4522.28913015066</v>
      </c>
      <c r="Q444" s="14" t="n">
        <f aca="true">$B$16+NORMINV(RAND(),0,SQRT($B$13*($B$7+$B$8^2))*$B$9*(1-$B$10))</f>
        <v>4057.45409542264</v>
      </c>
      <c r="R444" s="14" t="n">
        <f aca="false">$B$4-13*($B$5+$B$6)/30-IF($B$11&lt;=13,$B$12,0)+0</f>
        <v>8876.66666666667</v>
      </c>
      <c r="S444" s="14" t="n">
        <f aca="false">$B$4-27*($B$5+$B$6)/30-IF($B$11&lt;=27,$B$12,0)+L444</f>
        <v>10691.8025322587</v>
      </c>
      <c r="T444" s="14" t="n">
        <f aca="false">$B$4-41*($B$5+$B$6)/30-IF($B$11&lt;=41,$B$12,0)+L444+M444</f>
        <v>1450.85811567306</v>
      </c>
      <c r="U444" s="14" t="n">
        <f aca="false">$B$4-55*($B$5+$B$6)/30-IF($B$11&lt;=55,$B$12,0)+L444+M444+N444</f>
        <v>3003.10250221524</v>
      </c>
      <c r="V444" s="14" t="n">
        <f aca="false">$B$4-69*($B$5+$B$6)/30-IF($B$11&lt;=69,$B$12,0)+L444+M444+N444+O444</f>
        <v>4679.15527929348</v>
      </c>
      <c r="W444" s="14" t="n">
        <f aca="false">$B$4-83*($B$5+$B$6)/30-IF($B$11&lt;=83,$B$12,0)+L444+M444+N444+O444+P444</f>
        <v>6914.77774277747</v>
      </c>
      <c r="X444" s="14" t="n">
        <f aca="false">$B$4-90*($B$5+$B$6)/30-IF($B$11&lt;=90,$B$12,0)+L444+M444+N444+O444+P444+Q444</f>
        <v>9828.89850486678</v>
      </c>
      <c r="AA444" s="14" t="n">
        <f aca="false">MIN(R444:X444)</f>
        <v>1450.85811567306</v>
      </c>
    </row>
    <row r="445" customFormat="false" ht="15" hidden="false" customHeight="false" outlineLevel="0" collapsed="false">
      <c r="K445" s="2" t="n">
        <v>440</v>
      </c>
      <c r="L445" s="14" t="n">
        <f aca="true">$B$16+NORMINV(RAND(),0,SQRT($B$13*($B$7+$B$8^2))*$B$9*(1-$B$10))</f>
        <v>4052.52291600145</v>
      </c>
      <c r="M445" s="14" t="n">
        <f aca="true">$B$16+NORMINV(RAND(),0,SQRT($B$13*($B$7+$B$8^2))*$B$9*(1-$B$10))</f>
        <v>4136.15132165793</v>
      </c>
      <c r="N445" s="14" t="n">
        <f aca="true">$B$16+NORMINV(RAND(),0,SQRT($B$13*($B$7+$B$8^2))*$B$9*(1-$B$10))</f>
        <v>4021.72884382227</v>
      </c>
      <c r="O445" s="14" t="n">
        <f aca="true">$B$16+NORMINV(RAND(),0,SQRT($B$13*($B$7+$B$8^2))*$B$9*(1-$B$10))</f>
        <v>3696.19591660249</v>
      </c>
      <c r="P445" s="14" t="n">
        <f aca="true">$B$16+NORMINV(RAND(),0,SQRT($B$13*($B$7+$B$8^2))*$B$9*(1-$B$10))</f>
        <v>4082.57588785306</v>
      </c>
      <c r="Q445" s="14" t="n">
        <f aca="true">$B$16+NORMINV(RAND(),0,SQRT($B$13*($B$7+$B$8^2))*$B$9*(1-$B$10))</f>
        <v>4115.6877948728</v>
      </c>
      <c r="R445" s="14" t="n">
        <f aca="false">$B$4-13*($B$5+$B$6)/30-IF($B$11&lt;=13,$B$12,0)+0</f>
        <v>8876.66666666667</v>
      </c>
      <c r="S445" s="14" t="n">
        <f aca="false">$B$4-27*($B$5+$B$6)/30-IF($B$11&lt;=27,$B$12,0)+L445</f>
        <v>10642.5229160014</v>
      </c>
      <c r="T445" s="14" t="n">
        <f aca="false">$B$4-41*($B$5+$B$6)/30-IF($B$11&lt;=41,$B$12,0)+L445+M445</f>
        <v>1307.20757099271</v>
      </c>
      <c r="U445" s="14" t="n">
        <f aca="false">$B$4-55*($B$5+$B$6)/30-IF($B$11&lt;=55,$B$12,0)+L445+M445+N445</f>
        <v>3042.26974814832</v>
      </c>
      <c r="V445" s="14" t="n">
        <f aca="false">$B$4-69*($B$5+$B$6)/30-IF($B$11&lt;=69,$B$12,0)+L445+M445+N445+O445</f>
        <v>4451.79899808414</v>
      </c>
      <c r="W445" s="14" t="n">
        <f aca="false">$B$4-83*($B$5+$B$6)/30-IF($B$11&lt;=83,$B$12,0)+L445+M445+N445+O445+P445</f>
        <v>6247.70821927053</v>
      </c>
      <c r="X445" s="14" t="n">
        <f aca="false">$B$4-90*($B$5+$B$6)/30-IF($B$11&lt;=90,$B$12,0)+L445+M445+N445+O445+P445+Q445</f>
        <v>9220.06268080999</v>
      </c>
      <c r="AA445" s="14" t="n">
        <f aca="false">MIN(R445:X445)</f>
        <v>1307.20757099271</v>
      </c>
    </row>
    <row r="446" customFormat="false" ht="15" hidden="false" customHeight="false" outlineLevel="0" collapsed="false">
      <c r="K446" s="2" t="n">
        <v>441</v>
      </c>
      <c r="L446" s="14" t="n">
        <f aca="true">$B$16+NORMINV(RAND(),0,SQRT($B$13*($B$7+$B$8^2))*$B$9*(1-$B$10))</f>
        <v>3800.31373378365</v>
      </c>
      <c r="M446" s="14" t="n">
        <f aca="true">$B$16+NORMINV(RAND(),0,SQRT($B$13*($B$7+$B$8^2))*$B$9*(1-$B$10))</f>
        <v>4674.54497535919</v>
      </c>
      <c r="N446" s="14" t="n">
        <f aca="true">$B$16+NORMINV(RAND(),0,SQRT($B$13*($B$7+$B$8^2))*$B$9*(1-$B$10))</f>
        <v>4176.7563713512</v>
      </c>
      <c r="O446" s="14" t="n">
        <f aca="true">$B$16+NORMINV(RAND(),0,SQRT($B$13*($B$7+$B$8^2))*$B$9*(1-$B$10))</f>
        <v>3812.82518831848</v>
      </c>
      <c r="P446" s="14" t="n">
        <f aca="true">$B$16+NORMINV(RAND(),0,SQRT($B$13*($B$7+$B$8^2))*$B$9*(1-$B$10))</f>
        <v>4897.67324780653</v>
      </c>
      <c r="Q446" s="14" t="n">
        <f aca="true">$B$16+NORMINV(RAND(),0,SQRT($B$13*($B$7+$B$8^2))*$B$9*(1-$B$10))</f>
        <v>4141.13758004823</v>
      </c>
      <c r="R446" s="14" t="n">
        <f aca="false">$B$4-13*($B$5+$B$6)/30-IF($B$11&lt;=13,$B$12,0)+0</f>
        <v>8876.66666666667</v>
      </c>
      <c r="S446" s="14" t="n">
        <f aca="false">$B$4-27*($B$5+$B$6)/30-IF($B$11&lt;=27,$B$12,0)+L446</f>
        <v>10390.3137337836</v>
      </c>
      <c r="T446" s="14" t="n">
        <f aca="false">$B$4-41*($B$5+$B$6)/30-IF($B$11&lt;=41,$B$12,0)+L446+M446</f>
        <v>1593.39204247617</v>
      </c>
      <c r="U446" s="14" t="n">
        <f aca="false">$B$4-55*($B$5+$B$6)/30-IF($B$11&lt;=55,$B$12,0)+L446+M446+N446</f>
        <v>3483.4817471607</v>
      </c>
      <c r="V446" s="14" t="n">
        <f aca="false">$B$4-69*($B$5+$B$6)/30-IF($B$11&lt;=69,$B$12,0)+L446+M446+N446+O446</f>
        <v>5009.64026881251</v>
      </c>
      <c r="W446" s="14" t="n">
        <f aca="false">$B$4-83*($B$5+$B$6)/30-IF($B$11&lt;=83,$B$12,0)+L446+M446+N446+O446+P446</f>
        <v>7620.64684995238</v>
      </c>
      <c r="X446" s="14" t="n">
        <f aca="false">$B$4-90*($B$5+$B$6)/30-IF($B$11&lt;=90,$B$12,0)+L446+M446+N446+O446+P446+Q446</f>
        <v>10618.4510966673</v>
      </c>
      <c r="AA446" s="14" t="n">
        <f aca="false">MIN(R446:X446)</f>
        <v>1593.39204247617</v>
      </c>
    </row>
    <row r="447" customFormat="false" ht="15" hidden="false" customHeight="false" outlineLevel="0" collapsed="false">
      <c r="K447" s="2" t="n">
        <v>442</v>
      </c>
      <c r="L447" s="14" t="n">
        <f aca="true">$B$16+NORMINV(RAND(),0,SQRT($B$13*($B$7+$B$8^2))*$B$9*(1-$B$10))</f>
        <v>3995.57745368532</v>
      </c>
      <c r="M447" s="14" t="n">
        <f aca="true">$B$16+NORMINV(RAND(),0,SQRT($B$13*($B$7+$B$8^2))*$B$9*(1-$B$10))</f>
        <v>4405.54554988775</v>
      </c>
      <c r="N447" s="14" t="n">
        <f aca="true">$B$16+NORMINV(RAND(),0,SQRT($B$13*($B$7+$B$8^2))*$B$9*(1-$B$10))</f>
        <v>4030.63171490455</v>
      </c>
      <c r="O447" s="14" t="n">
        <f aca="true">$B$16+NORMINV(RAND(),0,SQRT($B$13*($B$7+$B$8^2))*$B$9*(1-$B$10))</f>
        <v>3538.65010778339</v>
      </c>
      <c r="P447" s="14" t="n">
        <f aca="true">$B$16+NORMINV(RAND(),0,SQRT($B$13*($B$7+$B$8^2))*$B$9*(1-$B$10))</f>
        <v>4232.883106011</v>
      </c>
      <c r="Q447" s="14" t="n">
        <f aca="true">$B$16+NORMINV(RAND(),0,SQRT($B$13*($B$7+$B$8^2))*$B$9*(1-$B$10))</f>
        <v>4351.05249925425</v>
      </c>
      <c r="R447" s="14" t="n">
        <f aca="false">$B$4-13*($B$5+$B$6)/30-IF($B$11&lt;=13,$B$12,0)+0</f>
        <v>8876.66666666667</v>
      </c>
      <c r="S447" s="14" t="n">
        <f aca="false">$B$4-27*($B$5+$B$6)/30-IF($B$11&lt;=27,$B$12,0)+L447</f>
        <v>10585.5774536853</v>
      </c>
      <c r="T447" s="14" t="n">
        <f aca="false">$B$4-41*($B$5+$B$6)/30-IF($B$11&lt;=41,$B$12,0)+L447+M447</f>
        <v>1519.6563369064</v>
      </c>
      <c r="U447" s="14" t="n">
        <f aca="false">$B$4-55*($B$5+$B$6)/30-IF($B$11&lt;=55,$B$12,0)+L447+M447+N447</f>
        <v>3263.62138514428</v>
      </c>
      <c r="V447" s="14" t="n">
        <f aca="false">$B$4-69*($B$5+$B$6)/30-IF($B$11&lt;=69,$B$12,0)+L447+M447+N447+O447</f>
        <v>4515.60482626101</v>
      </c>
      <c r="W447" s="14" t="n">
        <f aca="false">$B$4-83*($B$5+$B$6)/30-IF($B$11&lt;=83,$B$12,0)+L447+M447+N447+O447+P447</f>
        <v>6461.82126560534</v>
      </c>
      <c r="X447" s="14" t="n">
        <f aca="false">$B$4-90*($B$5+$B$6)/30-IF($B$11&lt;=90,$B$12,0)+L447+M447+N447+O447+P447+Q447</f>
        <v>9669.54043152626</v>
      </c>
      <c r="AA447" s="14" t="n">
        <f aca="false">MIN(R447:X447)</f>
        <v>1519.6563369064</v>
      </c>
    </row>
    <row r="448" customFormat="false" ht="15" hidden="false" customHeight="false" outlineLevel="0" collapsed="false">
      <c r="K448" s="2" t="n">
        <v>443</v>
      </c>
      <c r="L448" s="14" t="n">
        <f aca="true">$B$16+NORMINV(RAND(),0,SQRT($B$13*($B$7+$B$8^2))*$B$9*(1-$B$10))</f>
        <v>3553.71297643956</v>
      </c>
      <c r="M448" s="14" t="n">
        <f aca="true">$B$16+NORMINV(RAND(),0,SQRT($B$13*($B$7+$B$8^2))*$B$9*(1-$B$10))</f>
        <v>4104.6943808048</v>
      </c>
      <c r="N448" s="14" t="n">
        <f aca="true">$B$16+NORMINV(RAND(),0,SQRT($B$13*($B$7+$B$8^2))*$B$9*(1-$B$10))</f>
        <v>4375.02021748311</v>
      </c>
      <c r="O448" s="14" t="n">
        <f aca="true">$B$16+NORMINV(RAND(),0,SQRT($B$13*($B$7+$B$8^2))*$B$9*(1-$B$10))</f>
        <v>3428.7334847208</v>
      </c>
      <c r="P448" s="14" t="n">
        <f aca="true">$B$16+NORMINV(RAND(),0,SQRT($B$13*($B$7+$B$8^2))*$B$9*(1-$B$10))</f>
        <v>4140.73803845495</v>
      </c>
      <c r="Q448" s="14" t="n">
        <f aca="true">$B$16+NORMINV(RAND(),0,SQRT($B$13*($B$7+$B$8^2))*$B$9*(1-$B$10))</f>
        <v>3717.12343805305</v>
      </c>
      <c r="R448" s="14" t="n">
        <f aca="false">$B$4-13*($B$5+$B$6)/30-IF($B$11&lt;=13,$B$12,0)+0</f>
        <v>8876.66666666667</v>
      </c>
      <c r="S448" s="14" t="n">
        <f aca="false">$B$4-27*($B$5+$B$6)/30-IF($B$11&lt;=27,$B$12,0)+L448</f>
        <v>10143.7129764396</v>
      </c>
      <c r="T448" s="14" t="n">
        <f aca="false">$B$4-41*($B$5+$B$6)/30-IF($B$11&lt;=41,$B$12,0)+L448+M448</f>
        <v>776.940690577693</v>
      </c>
      <c r="U448" s="14" t="n">
        <f aca="false">$B$4-55*($B$5+$B$6)/30-IF($B$11&lt;=55,$B$12,0)+L448+M448+N448</f>
        <v>2865.29424139413</v>
      </c>
      <c r="V448" s="14" t="n">
        <f aca="false">$B$4-69*($B$5+$B$6)/30-IF($B$11&lt;=69,$B$12,0)+L448+M448+N448+O448</f>
        <v>4007.36105944826</v>
      </c>
      <c r="W448" s="14" t="n">
        <f aca="false">$B$4-83*($B$5+$B$6)/30-IF($B$11&lt;=83,$B$12,0)+L448+M448+N448+O448+P448</f>
        <v>5861.43243123655</v>
      </c>
      <c r="X448" s="14" t="n">
        <f aca="false">$B$4-90*($B$5+$B$6)/30-IF($B$11&lt;=90,$B$12,0)+L448+M448+N448+O448+P448+Q448</f>
        <v>8435.22253595627</v>
      </c>
      <c r="AA448" s="14" t="n">
        <f aca="false">MIN(R448:X448)</f>
        <v>776.940690577693</v>
      </c>
    </row>
    <row r="449" customFormat="false" ht="15" hidden="false" customHeight="false" outlineLevel="0" collapsed="false">
      <c r="K449" s="2" t="n">
        <v>444</v>
      </c>
      <c r="L449" s="14" t="n">
        <f aca="true">$B$16+NORMINV(RAND(),0,SQRT($B$13*($B$7+$B$8^2))*$B$9*(1-$B$10))</f>
        <v>3528.83923986675</v>
      </c>
      <c r="M449" s="14" t="n">
        <f aca="true">$B$16+NORMINV(RAND(),0,SQRT($B$13*($B$7+$B$8^2))*$B$9*(1-$B$10))</f>
        <v>4057.15508103666</v>
      </c>
      <c r="N449" s="14" t="n">
        <f aca="true">$B$16+NORMINV(RAND(),0,SQRT($B$13*($B$7+$B$8^2))*$B$9*(1-$B$10))</f>
        <v>4012.9974814585</v>
      </c>
      <c r="O449" s="14" t="n">
        <f aca="true">$B$16+NORMINV(RAND(),0,SQRT($B$13*($B$7+$B$8^2))*$B$9*(1-$B$10))</f>
        <v>4073.79145196632</v>
      </c>
      <c r="P449" s="14" t="n">
        <f aca="true">$B$16+NORMINV(RAND(),0,SQRT($B$13*($B$7+$B$8^2))*$B$9*(1-$B$10))</f>
        <v>4339.89739169894</v>
      </c>
      <c r="Q449" s="14" t="n">
        <f aca="true">$B$16+NORMINV(RAND(),0,SQRT($B$13*($B$7+$B$8^2))*$B$9*(1-$B$10))</f>
        <v>4232.42759276524</v>
      </c>
      <c r="R449" s="14" t="n">
        <f aca="false">$B$4-13*($B$5+$B$6)/30-IF($B$11&lt;=13,$B$12,0)+0</f>
        <v>8876.66666666667</v>
      </c>
      <c r="S449" s="14" t="n">
        <f aca="false">$B$4-27*($B$5+$B$6)/30-IF($B$11&lt;=27,$B$12,0)+L449</f>
        <v>10118.8392398667</v>
      </c>
      <c r="T449" s="14" t="n">
        <f aca="false">$B$4-41*($B$5+$B$6)/30-IF($B$11&lt;=41,$B$12,0)+L449+M449</f>
        <v>704.527654236737</v>
      </c>
      <c r="U449" s="14" t="n">
        <f aca="false">$B$4-55*($B$5+$B$6)/30-IF($B$11&lt;=55,$B$12,0)+L449+M449+N449</f>
        <v>2430.85846902857</v>
      </c>
      <c r="V449" s="14" t="n">
        <f aca="false">$B$4-69*($B$5+$B$6)/30-IF($B$11&lt;=69,$B$12,0)+L449+M449+N449+O449</f>
        <v>4217.98325432822</v>
      </c>
      <c r="W449" s="14" t="n">
        <f aca="false">$B$4-83*($B$5+$B$6)/30-IF($B$11&lt;=83,$B$12,0)+L449+M449+N449+O449+P449</f>
        <v>6271.21397936049</v>
      </c>
      <c r="X449" s="14" t="n">
        <f aca="false">$B$4-90*($B$5+$B$6)/30-IF($B$11&lt;=90,$B$12,0)+L449+M449+N449+O449+P449+Q449</f>
        <v>9360.3082387924</v>
      </c>
      <c r="AA449" s="14" t="n">
        <f aca="false">MIN(R449:X449)</f>
        <v>704.527654236737</v>
      </c>
    </row>
    <row r="450" customFormat="false" ht="15" hidden="false" customHeight="false" outlineLevel="0" collapsed="false">
      <c r="K450" s="2" t="n">
        <v>445</v>
      </c>
      <c r="L450" s="14" t="n">
        <f aca="true">$B$16+NORMINV(RAND(),0,SQRT($B$13*($B$7+$B$8^2))*$B$9*(1-$B$10))</f>
        <v>4761.00906836209</v>
      </c>
      <c r="M450" s="14" t="n">
        <f aca="true">$B$16+NORMINV(RAND(),0,SQRT($B$13*($B$7+$B$8^2))*$B$9*(1-$B$10))</f>
        <v>4700.13523487804</v>
      </c>
      <c r="N450" s="14" t="n">
        <f aca="true">$B$16+NORMINV(RAND(),0,SQRT($B$13*($B$7+$B$8^2))*$B$9*(1-$B$10))</f>
        <v>3789.69539658475</v>
      </c>
      <c r="O450" s="14" t="n">
        <f aca="true">$B$16+NORMINV(RAND(),0,SQRT($B$13*($B$7+$B$8^2))*$B$9*(1-$B$10))</f>
        <v>4054.20359769786</v>
      </c>
      <c r="P450" s="14" t="n">
        <f aca="true">$B$16+NORMINV(RAND(),0,SQRT($B$13*($B$7+$B$8^2))*$B$9*(1-$B$10))</f>
        <v>3706.29128735131</v>
      </c>
      <c r="Q450" s="14" t="n">
        <f aca="true">$B$16+NORMINV(RAND(),0,SQRT($B$13*($B$7+$B$8^2))*$B$9*(1-$B$10))</f>
        <v>3522.31429439294</v>
      </c>
      <c r="R450" s="14" t="n">
        <f aca="false">$B$4-13*($B$5+$B$6)/30-IF($B$11&lt;=13,$B$12,0)+0</f>
        <v>8876.66666666667</v>
      </c>
      <c r="S450" s="14" t="n">
        <f aca="false">$B$4-27*($B$5+$B$6)/30-IF($B$11&lt;=27,$B$12,0)+L450</f>
        <v>11351.0090683621</v>
      </c>
      <c r="T450" s="14" t="n">
        <f aca="false">$B$4-41*($B$5+$B$6)/30-IF($B$11&lt;=41,$B$12,0)+L450+M450</f>
        <v>2579.67763657345</v>
      </c>
      <c r="U450" s="14" t="n">
        <f aca="false">$B$4-55*($B$5+$B$6)/30-IF($B$11&lt;=55,$B$12,0)+L450+M450+N450</f>
        <v>4082.70636649153</v>
      </c>
      <c r="V450" s="14" t="n">
        <f aca="false">$B$4-69*($B$5+$B$6)/30-IF($B$11&lt;=69,$B$12,0)+L450+M450+N450+O450</f>
        <v>5850.24329752273</v>
      </c>
      <c r="W450" s="14" t="n">
        <f aca="false">$B$4-83*($B$5+$B$6)/30-IF($B$11&lt;=83,$B$12,0)+L450+M450+N450+O450+P450</f>
        <v>7269.86791820737</v>
      </c>
      <c r="X450" s="14" t="n">
        <f aca="false">$B$4-90*($B$5+$B$6)/30-IF($B$11&lt;=90,$B$12,0)+L450+M450+N450+O450+P450+Q450</f>
        <v>9648.84887926697</v>
      </c>
      <c r="AA450" s="14" t="n">
        <f aca="false">MIN(R450:X450)</f>
        <v>2579.67763657345</v>
      </c>
    </row>
    <row r="451" customFormat="false" ht="15" hidden="false" customHeight="false" outlineLevel="0" collapsed="false">
      <c r="K451" s="2" t="n">
        <v>446</v>
      </c>
      <c r="L451" s="14" t="n">
        <f aca="true">$B$16+NORMINV(RAND(),0,SQRT($B$13*($B$7+$B$8^2))*$B$9*(1-$B$10))</f>
        <v>3644.70620497304</v>
      </c>
      <c r="M451" s="14" t="n">
        <f aca="true">$B$16+NORMINV(RAND(),0,SQRT($B$13*($B$7+$B$8^2))*$B$9*(1-$B$10))</f>
        <v>4065.96910504051</v>
      </c>
      <c r="N451" s="14" t="n">
        <f aca="true">$B$16+NORMINV(RAND(),0,SQRT($B$13*($B$7+$B$8^2))*$B$9*(1-$B$10))</f>
        <v>4108.08378681472</v>
      </c>
      <c r="O451" s="14" t="n">
        <f aca="true">$B$16+NORMINV(RAND(),0,SQRT($B$13*($B$7+$B$8^2))*$B$9*(1-$B$10))</f>
        <v>4598.4160619492</v>
      </c>
      <c r="P451" s="14" t="n">
        <f aca="true">$B$16+NORMINV(RAND(),0,SQRT($B$13*($B$7+$B$8^2))*$B$9*(1-$B$10))</f>
        <v>3345.63222084104</v>
      </c>
      <c r="Q451" s="14" t="n">
        <f aca="true">$B$16+NORMINV(RAND(),0,SQRT($B$13*($B$7+$B$8^2))*$B$9*(1-$B$10))</f>
        <v>4200.87823967908</v>
      </c>
      <c r="R451" s="14" t="n">
        <f aca="false">$B$4-13*($B$5+$B$6)/30-IF($B$11&lt;=13,$B$12,0)+0</f>
        <v>8876.66666666667</v>
      </c>
      <c r="S451" s="14" t="n">
        <f aca="false">$B$4-27*($B$5+$B$6)/30-IF($B$11&lt;=27,$B$12,0)+L451</f>
        <v>10234.706204973</v>
      </c>
      <c r="T451" s="14" t="n">
        <f aca="false">$B$4-41*($B$5+$B$6)/30-IF($B$11&lt;=41,$B$12,0)+L451+M451</f>
        <v>829.208643346884</v>
      </c>
      <c r="U451" s="14" t="n">
        <f aca="false">$B$4-55*($B$5+$B$6)/30-IF($B$11&lt;=55,$B$12,0)+L451+M451+N451</f>
        <v>2650.62576349493</v>
      </c>
      <c r="V451" s="14" t="n">
        <f aca="false">$B$4-69*($B$5+$B$6)/30-IF($B$11&lt;=69,$B$12,0)+L451+M451+N451+O451</f>
        <v>4962.37515877747</v>
      </c>
      <c r="W451" s="14" t="n">
        <f aca="false">$B$4-83*($B$5+$B$6)/30-IF($B$11&lt;=83,$B$12,0)+L451+M451+N451+O451+P451</f>
        <v>6021.34071295184</v>
      </c>
      <c r="X451" s="14" t="n">
        <f aca="false">$B$4-90*($B$5+$B$6)/30-IF($B$11&lt;=90,$B$12,0)+L451+M451+N451+O451+P451+Q451</f>
        <v>9078.88561929758</v>
      </c>
      <c r="AA451" s="14" t="n">
        <f aca="false">MIN(R451:X451)</f>
        <v>829.208643346884</v>
      </c>
    </row>
    <row r="452" customFormat="false" ht="15" hidden="false" customHeight="false" outlineLevel="0" collapsed="false">
      <c r="K452" s="2" t="n">
        <v>447</v>
      </c>
      <c r="L452" s="14" t="n">
        <f aca="true">$B$16+NORMINV(RAND(),0,SQRT($B$13*($B$7+$B$8^2))*$B$9*(1-$B$10))</f>
        <v>4100.64345327085</v>
      </c>
      <c r="M452" s="14" t="n">
        <f aca="true">$B$16+NORMINV(RAND(),0,SQRT($B$13*($B$7+$B$8^2))*$B$9*(1-$B$10))</f>
        <v>4168.84323409817</v>
      </c>
      <c r="N452" s="14" t="n">
        <f aca="true">$B$16+NORMINV(RAND(),0,SQRT($B$13*($B$7+$B$8^2))*$B$9*(1-$B$10))</f>
        <v>4330.82816743625</v>
      </c>
      <c r="O452" s="14" t="n">
        <f aca="true">$B$16+NORMINV(RAND(),0,SQRT($B$13*($B$7+$B$8^2))*$B$9*(1-$B$10))</f>
        <v>4101.10789113138</v>
      </c>
      <c r="P452" s="14" t="n">
        <f aca="true">$B$16+NORMINV(RAND(),0,SQRT($B$13*($B$7+$B$8^2))*$B$9*(1-$B$10))</f>
        <v>4393.03314211504</v>
      </c>
      <c r="Q452" s="14" t="n">
        <f aca="true">$B$16+NORMINV(RAND(),0,SQRT($B$13*($B$7+$B$8^2))*$B$9*(1-$B$10))</f>
        <v>3729.20132708507</v>
      </c>
      <c r="R452" s="14" t="n">
        <f aca="false">$B$4-13*($B$5+$B$6)/30-IF($B$11&lt;=13,$B$12,0)+0</f>
        <v>8876.66666666667</v>
      </c>
      <c r="S452" s="14" t="n">
        <f aca="false">$B$4-27*($B$5+$B$6)/30-IF($B$11&lt;=27,$B$12,0)+L452</f>
        <v>10690.6434532709</v>
      </c>
      <c r="T452" s="14" t="n">
        <f aca="false">$B$4-41*($B$5+$B$6)/30-IF($B$11&lt;=41,$B$12,0)+L452+M452</f>
        <v>1388.02002070235</v>
      </c>
      <c r="U452" s="14" t="n">
        <f aca="false">$B$4-55*($B$5+$B$6)/30-IF($B$11&lt;=55,$B$12,0)+L452+M452+N452</f>
        <v>3432.18152147193</v>
      </c>
      <c r="V452" s="14" t="n">
        <f aca="false">$B$4-69*($B$5+$B$6)/30-IF($B$11&lt;=69,$B$12,0)+L452+M452+N452+O452</f>
        <v>5246.62274593665</v>
      </c>
      <c r="W452" s="14" t="n">
        <f aca="false">$B$4-83*($B$5+$B$6)/30-IF($B$11&lt;=83,$B$12,0)+L452+M452+N452+O452+P452</f>
        <v>7352.98922138501</v>
      </c>
      <c r="X452" s="14" t="n">
        <f aca="false">$B$4-90*($B$5+$B$6)/30-IF($B$11&lt;=90,$B$12,0)+L452+M452+N452+O452+P452+Q452</f>
        <v>9938.85721513675</v>
      </c>
      <c r="AA452" s="14" t="n">
        <f aca="false">MIN(R452:X452)</f>
        <v>1388.02002070235</v>
      </c>
    </row>
    <row r="453" customFormat="false" ht="15" hidden="false" customHeight="false" outlineLevel="0" collapsed="false">
      <c r="K453" s="2" t="n">
        <v>448</v>
      </c>
      <c r="L453" s="14" t="n">
        <f aca="true">$B$16+NORMINV(RAND(),0,SQRT($B$13*($B$7+$B$8^2))*$B$9*(1-$B$10))</f>
        <v>4100.18306418965</v>
      </c>
      <c r="M453" s="14" t="n">
        <f aca="true">$B$16+NORMINV(RAND(),0,SQRT($B$13*($B$7+$B$8^2))*$B$9*(1-$B$10))</f>
        <v>3688.69498969954</v>
      </c>
      <c r="N453" s="14" t="n">
        <f aca="true">$B$16+NORMINV(RAND(),0,SQRT($B$13*($B$7+$B$8^2))*$B$9*(1-$B$10))</f>
        <v>3739.32402981317</v>
      </c>
      <c r="O453" s="14" t="n">
        <f aca="true">$B$16+NORMINV(RAND(),0,SQRT($B$13*($B$7+$B$8^2))*$B$9*(1-$B$10))</f>
        <v>4344.75120019602</v>
      </c>
      <c r="P453" s="14" t="n">
        <f aca="true">$B$16+NORMINV(RAND(),0,SQRT($B$13*($B$7+$B$8^2))*$B$9*(1-$B$10))</f>
        <v>4295.81448213312</v>
      </c>
      <c r="Q453" s="14" t="n">
        <f aca="true">$B$16+NORMINV(RAND(),0,SQRT($B$13*($B$7+$B$8^2))*$B$9*(1-$B$10))</f>
        <v>4495.41139391425</v>
      </c>
      <c r="R453" s="14" t="n">
        <f aca="false">$B$4-13*($B$5+$B$6)/30-IF($B$11&lt;=13,$B$12,0)+0</f>
        <v>8876.66666666667</v>
      </c>
      <c r="S453" s="14" t="n">
        <f aca="false">$B$4-27*($B$5+$B$6)/30-IF($B$11&lt;=27,$B$12,0)+L453</f>
        <v>10690.1830641896</v>
      </c>
      <c r="T453" s="14" t="n">
        <f aca="false">$B$4-41*($B$5+$B$6)/30-IF($B$11&lt;=41,$B$12,0)+L453+M453</f>
        <v>907.411387222523</v>
      </c>
      <c r="U453" s="14" t="n">
        <f aca="false">$B$4-55*($B$5+$B$6)/30-IF($B$11&lt;=55,$B$12,0)+L453+M453+N453</f>
        <v>2360.06875036902</v>
      </c>
      <c r="V453" s="14" t="n">
        <f aca="false">$B$4-69*($B$5+$B$6)/30-IF($B$11&lt;=69,$B$12,0)+L453+M453+N453+O453</f>
        <v>4418.15328389837</v>
      </c>
      <c r="W453" s="14" t="n">
        <f aca="false">$B$4-83*($B$5+$B$6)/30-IF($B$11&lt;=83,$B$12,0)+L453+M453+N453+O453+P453</f>
        <v>6427.30109936483</v>
      </c>
      <c r="X453" s="14" t="n">
        <f aca="false">$B$4-90*($B$5+$B$6)/30-IF($B$11&lt;=90,$B$12,0)+L453+M453+N453+O453+P453+Q453</f>
        <v>9779.37915994574</v>
      </c>
      <c r="AA453" s="14" t="n">
        <f aca="false">MIN(R453:X453)</f>
        <v>907.411387222523</v>
      </c>
    </row>
    <row r="454" customFormat="false" ht="15" hidden="false" customHeight="false" outlineLevel="0" collapsed="false">
      <c r="K454" s="2" t="n">
        <v>449</v>
      </c>
      <c r="L454" s="14" t="n">
        <f aca="true">$B$16+NORMINV(RAND(),0,SQRT($B$13*($B$7+$B$8^2))*$B$9*(1-$B$10))</f>
        <v>3576.95571344106</v>
      </c>
      <c r="M454" s="14" t="n">
        <f aca="true">$B$16+NORMINV(RAND(),0,SQRT($B$13*($B$7+$B$8^2))*$B$9*(1-$B$10))</f>
        <v>3917.60802986172</v>
      </c>
      <c r="N454" s="14" t="n">
        <f aca="true">$B$16+NORMINV(RAND(),0,SQRT($B$13*($B$7+$B$8^2))*$B$9*(1-$B$10))</f>
        <v>4695.42190682848</v>
      </c>
      <c r="O454" s="14" t="n">
        <f aca="true">$B$16+NORMINV(RAND(),0,SQRT($B$13*($B$7+$B$8^2))*$B$9*(1-$B$10))</f>
        <v>3236.09696122519</v>
      </c>
      <c r="P454" s="14" t="n">
        <f aca="true">$B$16+NORMINV(RAND(),0,SQRT($B$13*($B$7+$B$8^2))*$B$9*(1-$B$10))</f>
        <v>4535.03247974463</v>
      </c>
      <c r="Q454" s="14" t="n">
        <f aca="true">$B$16+NORMINV(RAND(),0,SQRT($B$13*($B$7+$B$8^2))*$B$9*(1-$B$10))</f>
        <v>4259.25337987425</v>
      </c>
      <c r="R454" s="14" t="n">
        <f aca="false">$B$4-13*($B$5+$B$6)/30-IF($B$11&lt;=13,$B$12,0)+0</f>
        <v>8876.66666666667</v>
      </c>
      <c r="S454" s="14" t="n">
        <f aca="false">$B$4-27*($B$5+$B$6)/30-IF($B$11&lt;=27,$B$12,0)+L454</f>
        <v>10166.9557134411</v>
      </c>
      <c r="T454" s="14" t="n">
        <f aca="false">$B$4-41*($B$5+$B$6)/30-IF($B$11&lt;=41,$B$12,0)+L454+M454</f>
        <v>613.097076636111</v>
      </c>
      <c r="U454" s="14" t="n">
        <f aca="false">$B$4-55*($B$5+$B$6)/30-IF($B$11&lt;=55,$B$12,0)+L454+M454+N454</f>
        <v>3021.85231679792</v>
      </c>
      <c r="V454" s="14" t="n">
        <f aca="false">$B$4-69*($B$5+$B$6)/30-IF($B$11&lt;=69,$B$12,0)+L454+M454+N454+O454</f>
        <v>3971.28261135644</v>
      </c>
      <c r="W454" s="14" t="n">
        <f aca="false">$B$4-83*($B$5+$B$6)/30-IF($B$11&lt;=83,$B$12,0)+L454+M454+N454+O454+P454</f>
        <v>6219.64842443441</v>
      </c>
      <c r="X454" s="14" t="n">
        <f aca="false">$B$4-90*($B$5+$B$6)/30-IF($B$11&lt;=90,$B$12,0)+L454+M454+N454+O454+P454+Q454</f>
        <v>9335.56847097532</v>
      </c>
      <c r="AA454" s="14" t="n">
        <f aca="false">MIN(R454:X454)</f>
        <v>613.097076636111</v>
      </c>
    </row>
    <row r="455" customFormat="false" ht="15" hidden="false" customHeight="false" outlineLevel="0" collapsed="false">
      <c r="K455" s="2" t="n">
        <v>450</v>
      </c>
      <c r="L455" s="14" t="n">
        <f aca="true">$B$16+NORMINV(RAND(),0,SQRT($B$13*($B$7+$B$8^2))*$B$9*(1-$B$10))</f>
        <v>4698.34624564157</v>
      </c>
      <c r="M455" s="14" t="n">
        <f aca="true">$B$16+NORMINV(RAND(),0,SQRT($B$13*($B$7+$B$8^2))*$B$9*(1-$B$10))</f>
        <v>4010.7026371703</v>
      </c>
      <c r="N455" s="14" t="n">
        <f aca="true">$B$16+NORMINV(RAND(),0,SQRT($B$13*($B$7+$B$8^2))*$B$9*(1-$B$10))</f>
        <v>4346.35344536968</v>
      </c>
      <c r="O455" s="14" t="n">
        <f aca="true">$B$16+NORMINV(RAND(),0,SQRT($B$13*($B$7+$B$8^2))*$B$9*(1-$B$10))</f>
        <v>4442.82547266461</v>
      </c>
      <c r="P455" s="14" t="n">
        <f aca="true">$B$16+NORMINV(RAND(),0,SQRT($B$13*($B$7+$B$8^2))*$B$9*(1-$B$10))</f>
        <v>4593.92044637558</v>
      </c>
      <c r="Q455" s="14" t="n">
        <f aca="true">$B$16+NORMINV(RAND(),0,SQRT($B$13*($B$7+$B$8^2))*$B$9*(1-$B$10))</f>
        <v>4131.78682329581</v>
      </c>
      <c r="R455" s="14" t="n">
        <f aca="false">$B$4-13*($B$5+$B$6)/30-IF($B$11&lt;=13,$B$12,0)+0</f>
        <v>8876.66666666667</v>
      </c>
      <c r="S455" s="14" t="n">
        <f aca="false">$B$4-27*($B$5+$B$6)/30-IF($B$11&lt;=27,$B$12,0)+L455</f>
        <v>11288.3462456416</v>
      </c>
      <c r="T455" s="14" t="n">
        <f aca="false">$B$4-41*($B$5+$B$6)/30-IF($B$11&lt;=41,$B$12,0)+L455+M455</f>
        <v>1827.58221614519</v>
      </c>
      <c r="U455" s="14" t="n">
        <f aca="false">$B$4-55*($B$5+$B$6)/30-IF($B$11&lt;=55,$B$12,0)+L455+M455+N455</f>
        <v>3887.2689948482</v>
      </c>
      <c r="V455" s="14" t="n">
        <f aca="false">$B$4-69*($B$5+$B$6)/30-IF($B$11&lt;=69,$B$12,0)+L455+M455+N455+O455</f>
        <v>6043.42780084614</v>
      </c>
      <c r="W455" s="14" t="n">
        <f aca="false">$B$4-83*($B$5+$B$6)/30-IF($B$11&lt;=83,$B$12,0)+L455+M455+N455+O455+P455</f>
        <v>8350.68158055505</v>
      </c>
      <c r="X455" s="14" t="n">
        <f aca="false">$B$4-90*($B$5+$B$6)/30-IF($B$11&lt;=90,$B$12,0)+L455+M455+N455+O455+P455+Q455</f>
        <v>11339.1350705175</v>
      </c>
      <c r="AA455" s="14" t="n">
        <f aca="false">MIN(R455:X455)</f>
        <v>1827.58221614519</v>
      </c>
    </row>
    <row r="456" customFormat="false" ht="15" hidden="false" customHeight="false" outlineLevel="0" collapsed="false">
      <c r="K456" s="2" t="n">
        <v>451</v>
      </c>
      <c r="L456" s="14" t="n">
        <f aca="true">$B$16+NORMINV(RAND(),0,SQRT($B$13*($B$7+$B$8^2))*$B$9*(1-$B$10))</f>
        <v>3792.47890567319</v>
      </c>
      <c r="M456" s="14" t="n">
        <f aca="true">$B$16+NORMINV(RAND(),0,SQRT($B$13*($B$7+$B$8^2))*$B$9*(1-$B$10))</f>
        <v>4402.54957852462</v>
      </c>
      <c r="N456" s="14" t="n">
        <f aca="true">$B$16+NORMINV(RAND(),0,SQRT($B$13*($B$7+$B$8^2))*$B$9*(1-$B$10))</f>
        <v>4118.75707071638</v>
      </c>
      <c r="O456" s="14" t="n">
        <f aca="true">$B$16+NORMINV(RAND(),0,SQRT($B$13*($B$7+$B$8^2))*$B$9*(1-$B$10))</f>
        <v>3833.53823454074</v>
      </c>
      <c r="P456" s="14" t="n">
        <f aca="true">$B$16+NORMINV(RAND(),0,SQRT($B$13*($B$7+$B$8^2))*$B$9*(1-$B$10))</f>
        <v>3873.68877335755</v>
      </c>
      <c r="Q456" s="14" t="n">
        <f aca="true">$B$16+NORMINV(RAND(),0,SQRT($B$13*($B$7+$B$8^2))*$B$9*(1-$B$10))</f>
        <v>4117.19618336301</v>
      </c>
      <c r="R456" s="14" t="n">
        <f aca="false">$B$4-13*($B$5+$B$6)/30-IF($B$11&lt;=13,$B$12,0)+0</f>
        <v>8876.66666666667</v>
      </c>
      <c r="S456" s="14" t="n">
        <f aca="false">$B$4-27*($B$5+$B$6)/30-IF($B$11&lt;=27,$B$12,0)+L456</f>
        <v>10382.4789056732</v>
      </c>
      <c r="T456" s="14" t="n">
        <f aca="false">$B$4-41*($B$5+$B$6)/30-IF($B$11&lt;=41,$B$12,0)+L456+M456</f>
        <v>1313.56181753114</v>
      </c>
      <c r="U456" s="14" t="n">
        <f aca="false">$B$4-55*($B$5+$B$6)/30-IF($B$11&lt;=55,$B$12,0)+L456+M456+N456</f>
        <v>3145.65222158085</v>
      </c>
      <c r="V456" s="14" t="n">
        <f aca="false">$B$4-69*($B$5+$B$6)/30-IF($B$11&lt;=69,$B$12,0)+L456+M456+N456+O456</f>
        <v>4692.52378945492</v>
      </c>
      <c r="W456" s="14" t="n">
        <f aca="false">$B$4-83*($B$5+$B$6)/30-IF($B$11&lt;=83,$B$12,0)+L456+M456+N456+O456+P456</f>
        <v>6279.54589614581</v>
      </c>
      <c r="X456" s="14" t="n">
        <f aca="false">$B$4-90*($B$5+$B$6)/30-IF($B$11&lt;=90,$B$12,0)+L456+M456+N456+O456+P456+Q456</f>
        <v>9253.40874617548</v>
      </c>
      <c r="AA456" s="14" t="n">
        <f aca="false">MIN(R456:X456)</f>
        <v>1313.56181753114</v>
      </c>
    </row>
    <row r="457" customFormat="false" ht="15" hidden="false" customHeight="false" outlineLevel="0" collapsed="false">
      <c r="K457" s="2" t="n">
        <v>452</v>
      </c>
      <c r="L457" s="14" t="n">
        <f aca="true">$B$16+NORMINV(RAND(),0,SQRT($B$13*($B$7+$B$8^2))*$B$9*(1-$B$10))</f>
        <v>4004.79276827148</v>
      </c>
      <c r="M457" s="14" t="n">
        <f aca="true">$B$16+NORMINV(RAND(),0,SQRT($B$13*($B$7+$B$8^2))*$B$9*(1-$B$10))</f>
        <v>4299.23904161129</v>
      </c>
      <c r="N457" s="14" t="n">
        <f aca="true">$B$16+NORMINV(RAND(),0,SQRT($B$13*($B$7+$B$8^2))*$B$9*(1-$B$10))</f>
        <v>3251.42479962353</v>
      </c>
      <c r="O457" s="14" t="n">
        <f aca="true">$B$16+NORMINV(RAND(),0,SQRT($B$13*($B$7+$B$8^2))*$B$9*(1-$B$10))</f>
        <v>3252.83269598341</v>
      </c>
      <c r="P457" s="14" t="n">
        <f aca="true">$B$16+NORMINV(RAND(),0,SQRT($B$13*($B$7+$B$8^2))*$B$9*(1-$B$10))</f>
        <v>4119.68287672192</v>
      </c>
      <c r="Q457" s="14" t="n">
        <f aca="true">$B$16+NORMINV(RAND(),0,SQRT($B$13*($B$7+$B$8^2))*$B$9*(1-$B$10))</f>
        <v>3654.28802096385</v>
      </c>
      <c r="R457" s="14" t="n">
        <f aca="false">$B$4-13*($B$5+$B$6)/30-IF($B$11&lt;=13,$B$12,0)+0</f>
        <v>8876.66666666667</v>
      </c>
      <c r="S457" s="14" t="n">
        <f aca="false">$B$4-27*($B$5+$B$6)/30-IF($B$11&lt;=27,$B$12,0)+L457</f>
        <v>10594.7927682715</v>
      </c>
      <c r="T457" s="14" t="n">
        <f aca="false">$B$4-41*($B$5+$B$6)/30-IF($B$11&lt;=41,$B$12,0)+L457+M457</f>
        <v>1422.5651432161</v>
      </c>
      <c r="U457" s="14" t="n">
        <f aca="false">$B$4-55*($B$5+$B$6)/30-IF($B$11&lt;=55,$B$12,0)+L457+M457+N457</f>
        <v>2387.32327617296</v>
      </c>
      <c r="V457" s="14" t="n">
        <f aca="false">$B$4-69*($B$5+$B$6)/30-IF($B$11&lt;=69,$B$12,0)+L457+M457+N457+O457</f>
        <v>3353.48930548971</v>
      </c>
      <c r="W457" s="14" t="n">
        <f aca="false">$B$4-83*($B$5+$B$6)/30-IF($B$11&lt;=83,$B$12,0)+L457+M457+N457+O457+P457</f>
        <v>5186.50551554496</v>
      </c>
      <c r="X457" s="14" t="n">
        <f aca="false">$B$4-90*($B$5+$B$6)/30-IF($B$11&lt;=90,$B$12,0)+L457+M457+N457+O457+P457+Q457</f>
        <v>7697.46020317548</v>
      </c>
      <c r="AA457" s="14" t="n">
        <f aca="false">MIN(R457:X457)</f>
        <v>1422.5651432161</v>
      </c>
    </row>
    <row r="458" customFormat="false" ht="15" hidden="false" customHeight="false" outlineLevel="0" collapsed="false">
      <c r="K458" s="2" t="n">
        <v>453</v>
      </c>
      <c r="L458" s="14" t="n">
        <f aca="true">$B$16+NORMINV(RAND(),0,SQRT($B$13*($B$7+$B$8^2))*$B$9*(1-$B$10))</f>
        <v>3767.1963507018</v>
      </c>
      <c r="M458" s="14" t="n">
        <f aca="true">$B$16+NORMINV(RAND(),0,SQRT($B$13*($B$7+$B$8^2))*$B$9*(1-$B$10))</f>
        <v>4192.17139786682</v>
      </c>
      <c r="N458" s="14" t="n">
        <f aca="true">$B$16+NORMINV(RAND(),0,SQRT($B$13*($B$7+$B$8^2))*$B$9*(1-$B$10))</f>
        <v>4137.23816372111</v>
      </c>
      <c r="O458" s="14" t="n">
        <f aca="true">$B$16+NORMINV(RAND(),0,SQRT($B$13*($B$7+$B$8^2))*$B$9*(1-$B$10))</f>
        <v>3923.24228154677</v>
      </c>
      <c r="P458" s="14" t="n">
        <f aca="true">$B$16+NORMINV(RAND(),0,SQRT($B$13*($B$7+$B$8^2))*$B$9*(1-$B$10))</f>
        <v>3973.53197843524</v>
      </c>
      <c r="Q458" s="14" t="n">
        <f aca="true">$B$16+NORMINV(RAND(),0,SQRT($B$13*($B$7+$B$8^2))*$B$9*(1-$B$10))</f>
        <v>4608.14919264475</v>
      </c>
      <c r="R458" s="14" t="n">
        <f aca="false">$B$4-13*($B$5+$B$6)/30-IF($B$11&lt;=13,$B$12,0)+0</f>
        <v>8876.66666666667</v>
      </c>
      <c r="S458" s="14" t="n">
        <f aca="false">$B$4-27*($B$5+$B$6)/30-IF($B$11&lt;=27,$B$12,0)+L458</f>
        <v>10357.1963507018</v>
      </c>
      <c r="T458" s="14" t="n">
        <f aca="false">$B$4-41*($B$5+$B$6)/30-IF($B$11&lt;=41,$B$12,0)+L458+M458</f>
        <v>1077.90108190196</v>
      </c>
      <c r="U458" s="14" t="n">
        <f aca="false">$B$4-55*($B$5+$B$6)/30-IF($B$11&lt;=55,$B$12,0)+L458+M458+N458</f>
        <v>2928.47257895641</v>
      </c>
      <c r="V458" s="14" t="n">
        <f aca="false">$B$4-69*($B$5+$B$6)/30-IF($B$11&lt;=69,$B$12,0)+L458+M458+N458+O458</f>
        <v>4565.04819383651</v>
      </c>
      <c r="W458" s="14" t="n">
        <f aca="false">$B$4-83*($B$5+$B$6)/30-IF($B$11&lt;=83,$B$12,0)+L458+M458+N458+O458+P458</f>
        <v>6251.91350560508</v>
      </c>
      <c r="X458" s="14" t="n">
        <f aca="false">$B$4-90*($B$5+$B$6)/30-IF($B$11&lt;=90,$B$12,0)+L458+M458+N458+O458+P458+Q458</f>
        <v>9716.72936491649</v>
      </c>
      <c r="AA458" s="14" t="n">
        <f aca="false">MIN(R458:X458)</f>
        <v>1077.90108190196</v>
      </c>
    </row>
    <row r="459" customFormat="false" ht="15" hidden="false" customHeight="false" outlineLevel="0" collapsed="false">
      <c r="K459" s="2" t="n">
        <v>454</v>
      </c>
      <c r="L459" s="14" t="n">
        <f aca="true">$B$16+NORMINV(RAND(),0,SQRT($B$13*($B$7+$B$8^2))*$B$9*(1-$B$10))</f>
        <v>4111.67056928808</v>
      </c>
      <c r="M459" s="14" t="n">
        <f aca="true">$B$16+NORMINV(RAND(),0,SQRT($B$13*($B$7+$B$8^2))*$B$9*(1-$B$10))</f>
        <v>4229.4962655116</v>
      </c>
      <c r="N459" s="14" t="n">
        <f aca="true">$B$16+NORMINV(RAND(),0,SQRT($B$13*($B$7+$B$8^2))*$B$9*(1-$B$10))</f>
        <v>3661.87842164602</v>
      </c>
      <c r="O459" s="14" t="n">
        <f aca="true">$B$16+NORMINV(RAND(),0,SQRT($B$13*($B$7+$B$8^2))*$B$9*(1-$B$10))</f>
        <v>4160.05802805738</v>
      </c>
      <c r="P459" s="14" t="n">
        <f aca="true">$B$16+NORMINV(RAND(),0,SQRT($B$13*($B$7+$B$8^2))*$B$9*(1-$B$10))</f>
        <v>4252.71219675691</v>
      </c>
      <c r="Q459" s="14" t="n">
        <f aca="true">$B$16+NORMINV(RAND(),0,SQRT($B$13*($B$7+$B$8^2))*$B$9*(1-$B$10))</f>
        <v>3829.58130903856</v>
      </c>
      <c r="R459" s="14" t="n">
        <f aca="false">$B$4-13*($B$5+$B$6)/30-IF($B$11&lt;=13,$B$12,0)+0</f>
        <v>8876.66666666667</v>
      </c>
      <c r="S459" s="14" t="n">
        <f aca="false">$B$4-27*($B$5+$B$6)/30-IF($B$11&lt;=27,$B$12,0)+L459</f>
        <v>10701.6705692881</v>
      </c>
      <c r="T459" s="14" t="n">
        <f aca="false">$B$4-41*($B$5+$B$6)/30-IF($B$11&lt;=41,$B$12,0)+L459+M459</f>
        <v>1459.70016813301</v>
      </c>
      <c r="U459" s="14" t="n">
        <f aca="false">$B$4-55*($B$5+$B$6)/30-IF($B$11&lt;=55,$B$12,0)+L459+M459+N459</f>
        <v>2834.91192311237</v>
      </c>
      <c r="V459" s="14" t="n">
        <f aca="false">$B$4-69*($B$5+$B$6)/30-IF($B$11&lt;=69,$B$12,0)+L459+M459+N459+O459</f>
        <v>4708.30328450309</v>
      </c>
      <c r="W459" s="14" t="n">
        <f aca="false">$B$4-83*($B$5+$B$6)/30-IF($B$11&lt;=83,$B$12,0)+L459+M459+N459+O459+P459</f>
        <v>6674.34881459333</v>
      </c>
      <c r="X459" s="14" t="n">
        <f aca="false">$B$4-90*($B$5+$B$6)/30-IF($B$11&lt;=90,$B$12,0)+L459+M459+N459+O459+P459+Q459</f>
        <v>9360.59679029856</v>
      </c>
      <c r="AA459" s="14" t="n">
        <f aca="false">MIN(R459:X459)</f>
        <v>1459.70016813301</v>
      </c>
    </row>
    <row r="460" customFormat="false" ht="15" hidden="false" customHeight="false" outlineLevel="0" collapsed="false">
      <c r="K460" s="2" t="n">
        <v>455</v>
      </c>
      <c r="L460" s="14" t="n">
        <f aca="true">$B$16+NORMINV(RAND(),0,SQRT($B$13*($B$7+$B$8^2))*$B$9*(1-$B$10))</f>
        <v>4221.5455765804</v>
      </c>
      <c r="M460" s="14" t="n">
        <f aca="true">$B$16+NORMINV(RAND(),0,SQRT($B$13*($B$7+$B$8^2))*$B$9*(1-$B$10))</f>
        <v>3854.94624085519</v>
      </c>
      <c r="N460" s="14" t="n">
        <f aca="true">$B$16+NORMINV(RAND(),0,SQRT($B$13*($B$7+$B$8^2))*$B$9*(1-$B$10))</f>
        <v>4497.80299017779</v>
      </c>
      <c r="O460" s="14" t="n">
        <f aca="true">$B$16+NORMINV(RAND(),0,SQRT($B$13*($B$7+$B$8^2))*$B$9*(1-$B$10))</f>
        <v>4299.01828898254</v>
      </c>
      <c r="P460" s="14" t="n">
        <f aca="true">$B$16+NORMINV(RAND(),0,SQRT($B$13*($B$7+$B$8^2))*$B$9*(1-$B$10))</f>
        <v>3668.44811378254</v>
      </c>
      <c r="Q460" s="14" t="n">
        <f aca="true">$B$16+NORMINV(RAND(),0,SQRT($B$13*($B$7+$B$8^2))*$B$9*(1-$B$10))</f>
        <v>3829.44767732668</v>
      </c>
      <c r="R460" s="14" t="n">
        <f aca="false">$B$4-13*($B$5+$B$6)/30-IF($B$11&lt;=13,$B$12,0)+0</f>
        <v>8876.66666666667</v>
      </c>
      <c r="S460" s="14" t="n">
        <f aca="false">$B$4-27*($B$5+$B$6)/30-IF($B$11&lt;=27,$B$12,0)+L460</f>
        <v>10811.5455765804</v>
      </c>
      <c r="T460" s="14" t="n">
        <f aca="false">$B$4-41*($B$5+$B$6)/30-IF($B$11&lt;=41,$B$12,0)+L460+M460</f>
        <v>1195.02515076892</v>
      </c>
      <c r="U460" s="14" t="n">
        <f aca="false">$B$4-55*($B$5+$B$6)/30-IF($B$11&lt;=55,$B$12,0)+L460+M460+N460</f>
        <v>3406.16147428004</v>
      </c>
      <c r="V460" s="14" t="n">
        <f aca="false">$B$4-69*($B$5+$B$6)/30-IF($B$11&lt;=69,$B$12,0)+L460+M460+N460+O460</f>
        <v>5418.51309659591</v>
      </c>
      <c r="W460" s="14" t="n">
        <f aca="false">$B$4-83*($B$5+$B$6)/30-IF($B$11&lt;=83,$B$12,0)+L460+M460+N460+O460+P460</f>
        <v>6800.29454371179</v>
      </c>
      <c r="X460" s="14" t="n">
        <f aca="false">$B$4-90*($B$5+$B$6)/30-IF($B$11&lt;=90,$B$12,0)+L460+M460+N460+O460+P460+Q460</f>
        <v>9486.40888770513</v>
      </c>
      <c r="AA460" s="14" t="n">
        <f aca="false">MIN(R460:X460)</f>
        <v>1195.02515076892</v>
      </c>
    </row>
    <row r="461" customFormat="false" ht="15" hidden="false" customHeight="false" outlineLevel="0" collapsed="false">
      <c r="K461" s="2" t="n">
        <v>456</v>
      </c>
      <c r="L461" s="14" t="n">
        <f aca="true">$B$16+NORMINV(RAND(),0,SQRT($B$13*($B$7+$B$8^2))*$B$9*(1-$B$10))</f>
        <v>3957.91685355587</v>
      </c>
      <c r="M461" s="14" t="n">
        <f aca="true">$B$16+NORMINV(RAND(),0,SQRT($B$13*($B$7+$B$8^2))*$B$9*(1-$B$10))</f>
        <v>4466.94415759213</v>
      </c>
      <c r="N461" s="14" t="n">
        <f aca="true">$B$16+NORMINV(RAND(),0,SQRT($B$13*($B$7+$B$8^2))*$B$9*(1-$B$10))</f>
        <v>4314.1047184827</v>
      </c>
      <c r="O461" s="14" t="n">
        <f aca="true">$B$16+NORMINV(RAND(),0,SQRT($B$13*($B$7+$B$8^2))*$B$9*(1-$B$10))</f>
        <v>4527.11703507339</v>
      </c>
      <c r="P461" s="14" t="n">
        <f aca="true">$B$16+NORMINV(RAND(),0,SQRT($B$13*($B$7+$B$8^2))*$B$9*(1-$B$10))</f>
        <v>3879.92542811133</v>
      </c>
      <c r="Q461" s="14" t="n">
        <f aca="true">$B$16+NORMINV(RAND(),0,SQRT($B$13*($B$7+$B$8^2))*$B$9*(1-$B$10))</f>
        <v>4187.12963167077</v>
      </c>
      <c r="R461" s="14" t="n">
        <f aca="false">$B$4-13*($B$5+$B$6)/30-IF($B$11&lt;=13,$B$12,0)+0</f>
        <v>8876.66666666667</v>
      </c>
      <c r="S461" s="14" t="n">
        <f aca="false">$B$4-27*($B$5+$B$6)/30-IF($B$11&lt;=27,$B$12,0)+L461</f>
        <v>10547.9168535559</v>
      </c>
      <c r="T461" s="14" t="n">
        <f aca="false">$B$4-41*($B$5+$B$6)/30-IF($B$11&lt;=41,$B$12,0)+L461+M461</f>
        <v>1543.39434448134</v>
      </c>
      <c r="U461" s="14" t="n">
        <f aca="false">$B$4-55*($B$5+$B$6)/30-IF($B$11&lt;=55,$B$12,0)+L461+M461+N461</f>
        <v>3570.83239629737</v>
      </c>
      <c r="V461" s="14" t="n">
        <f aca="false">$B$4-69*($B$5+$B$6)/30-IF($B$11&lt;=69,$B$12,0)+L461+M461+N461+O461</f>
        <v>5811.2827647041</v>
      </c>
      <c r="W461" s="14" t="n">
        <f aca="false">$B$4-83*($B$5+$B$6)/30-IF($B$11&lt;=83,$B$12,0)+L461+M461+N461+O461+P461</f>
        <v>7404.54152614876</v>
      </c>
      <c r="X461" s="14" t="n">
        <f aca="false">$B$4-90*($B$5+$B$6)/30-IF($B$11&lt;=90,$B$12,0)+L461+M461+N461+O461+P461+Q461</f>
        <v>10448.3378244862</v>
      </c>
      <c r="AA461" s="14" t="n">
        <f aca="false">MIN(R461:X461)</f>
        <v>1543.39434448134</v>
      </c>
    </row>
    <row r="462" customFormat="false" ht="15" hidden="false" customHeight="false" outlineLevel="0" collapsed="false">
      <c r="K462" s="2" t="n">
        <v>457</v>
      </c>
      <c r="L462" s="14" t="n">
        <f aca="true">$B$16+NORMINV(RAND(),0,SQRT($B$13*($B$7+$B$8^2))*$B$9*(1-$B$10))</f>
        <v>3758.54624459297</v>
      </c>
      <c r="M462" s="14" t="n">
        <f aca="true">$B$16+NORMINV(RAND(),0,SQRT($B$13*($B$7+$B$8^2))*$B$9*(1-$B$10))</f>
        <v>4213.1232153773</v>
      </c>
      <c r="N462" s="14" t="n">
        <f aca="true">$B$16+NORMINV(RAND(),0,SQRT($B$13*($B$7+$B$8^2))*$B$9*(1-$B$10))</f>
        <v>3806.2070388163</v>
      </c>
      <c r="O462" s="14" t="n">
        <f aca="true">$B$16+NORMINV(RAND(),0,SQRT($B$13*($B$7+$B$8^2))*$B$9*(1-$B$10))</f>
        <v>3812.21115402512</v>
      </c>
      <c r="P462" s="14" t="n">
        <f aca="true">$B$16+NORMINV(RAND(),0,SQRT($B$13*($B$7+$B$8^2))*$B$9*(1-$B$10))</f>
        <v>4102.43820881412</v>
      </c>
      <c r="Q462" s="14" t="n">
        <f aca="true">$B$16+NORMINV(RAND(),0,SQRT($B$13*($B$7+$B$8^2))*$B$9*(1-$B$10))</f>
        <v>3643.24641516161</v>
      </c>
      <c r="R462" s="14" t="n">
        <f aca="false">$B$4-13*($B$5+$B$6)/30-IF($B$11&lt;=13,$B$12,0)+0</f>
        <v>8876.66666666667</v>
      </c>
      <c r="S462" s="14" t="n">
        <f aca="false">$B$4-27*($B$5+$B$6)/30-IF($B$11&lt;=27,$B$12,0)+L462</f>
        <v>10348.546244593</v>
      </c>
      <c r="T462" s="14" t="n">
        <f aca="false">$B$4-41*($B$5+$B$6)/30-IF($B$11&lt;=41,$B$12,0)+L462+M462</f>
        <v>1090.2027933036</v>
      </c>
      <c r="U462" s="14" t="n">
        <f aca="false">$B$4-55*($B$5+$B$6)/30-IF($B$11&lt;=55,$B$12,0)+L462+M462+N462</f>
        <v>2609.74316545323</v>
      </c>
      <c r="V462" s="14" t="n">
        <f aca="false">$B$4-69*($B$5+$B$6)/30-IF($B$11&lt;=69,$B$12,0)+L462+M462+N462+O462</f>
        <v>4135.28765281169</v>
      </c>
      <c r="W462" s="14" t="n">
        <f aca="false">$B$4-83*($B$5+$B$6)/30-IF($B$11&lt;=83,$B$12,0)+L462+M462+N462+O462+P462</f>
        <v>5951.05919495914</v>
      </c>
      <c r="X462" s="14" t="n">
        <f aca="false">$B$4-90*($B$5+$B$6)/30-IF($B$11&lt;=90,$B$12,0)+L462+M462+N462+O462+P462+Q462</f>
        <v>8450.97227678742</v>
      </c>
      <c r="AA462" s="14" t="n">
        <f aca="false">MIN(R462:X462)</f>
        <v>1090.2027933036</v>
      </c>
    </row>
    <row r="463" customFormat="false" ht="15" hidden="false" customHeight="false" outlineLevel="0" collapsed="false">
      <c r="K463" s="2" t="n">
        <v>458</v>
      </c>
      <c r="L463" s="14" t="n">
        <f aca="true">$B$16+NORMINV(RAND(),0,SQRT($B$13*($B$7+$B$8^2))*$B$9*(1-$B$10))</f>
        <v>3713.89838149754</v>
      </c>
      <c r="M463" s="14" t="n">
        <f aca="true">$B$16+NORMINV(RAND(),0,SQRT($B$13*($B$7+$B$8^2))*$B$9*(1-$B$10))</f>
        <v>4269.4018494316</v>
      </c>
      <c r="N463" s="14" t="n">
        <f aca="true">$B$16+NORMINV(RAND(),0,SQRT($B$13*($B$7+$B$8^2))*$B$9*(1-$B$10))</f>
        <v>4159.88196320748</v>
      </c>
      <c r="O463" s="14" t="n">
        <f aca="true">$B$16+NORMINV(RAND(),0,SQRT($B$13*($B$7+$B$8^2))*$B$9*(1-$B$10))</f>
        <v>4178.70942796051</v>
      </c>
      <c r="P463" s="14" t="n">
        <f aca="true">$B$16+NORMINV(RAND(),0,SQRT($B$13*($B$7+$B$8^2))*$B$9*(1-$B$10))</f>
        <v>3752.30404117756</v>
      </c>
      <c r="Q463" s="14" t="n">
        <f aca="true">$B$16+NORMINV(RAND(),0,SQRT($B$13*($B$7+$B$8^2))*$B$9*(1-$B$10))</f>
        <v>3613.96498859815</v>
      </c>
      <c r="R463" s="14" t="n">
        <f aca="false">$B$4-13*($B$5+$B$6)/30-IF($B$11&lt;=13,$B$12,0)+0</f>
        <v>8876.66666666667</v>
      </c>
      <c r="S463" s="14" t="n">
        <f aca="false">$B$4-27*($B$5+$B$6)/30-IF($B$11&lt;=27,$B$12,0)+L463</f>
        <v>10303.8983814975</v>
      </c>
      <c r="T463" s="14" t="n">
        <f aca="false">$B$4-41*($B$5+$B$6)/30-IF($B$11&lt;=41,$B$12,0)+L463+M463</f>
        <v>1101.83356426248</v>
      </c>
      <c r="U463" s="14" t="n">
        <f aca="false">$B$4-55*($B$5+$B$6)/30-IF($B$11&lt;=55,$B$12,0)+L463+M463+N463</f>
        <v>2975.04886080328</v>
      </c>
      <c r="V463" s="14" t="n">
        <f aca="false">$B$4-69*($B$5+$B$6)/30-IF($B$11&lt;=69,$B$12,0)+L463+M463+N463+O463</f>
        <v>4867.09162209712</v>
      </c>
      <c r="W463" s="14" t="n">
        <f aca="false">$B$4-83*($B$5+$B$6)/30-IF($B$11&lt;=83,$B$12,0)+L463+M463+N463+O463+P463</f>
        <v>6332.72899660801</v>
      </c>
      <c r="X463" s="14" t="n">
        <f aca="false">$B$4-90*($B$5+$B$6)/30-IF($B$11&lt;=90,$B$12,0)+L463+M463+N463+O463+P463+Q463</f>
        <v>8803.36065187284</v>
      </c>
      <c r="AA463" s="14" t="n">
        <f aca="false">MIN(R463:X463)</f>
        <v>1101.83356426248</v>
      </c>
    </row>
    <row r="464" customFormat="false" ht="15" hidden="false" customHeight="false" outlineLevel="0" collapsed="false">
      <c r="K464" s="2" t="n">
        <v>459</v>
      </c>
      <c r="L464" s="14" t="n">
        <f aca="true">$B$16+NORMINV(RAND(),0,SQRT($B$13*($B$7+$B$8^2))*$B$9*(1-$B$10))</f>
        <v>4551.43777190547</v>
      </c>
      <c r="M464" s="14" t="n">
        <f aca="true">$B$16+NORMINV(RAND(),0,SQRT($B$13*($B$7+$B$8^2))*$B$9*(1-$B$10))</f>
        <v>4450.45990658012</v>
      </c>
      <c r="N464" s="14" t="n">
        <f aca="true">$B$16+NORMINV(RAND(),0,SQRT($B$13*($B$7+$B$8^2))*$B$9*(1-$B$10))</f>
        <v>3995.54634682156</v>
      </c>
      <c r="O464" s="14" t="n">
        <f aca="true">$B$16+NORMINV(RAND(),0,SQRT($B$13*($B$7+$B$8^2))*$B$9*(1-$B$10))</f>
        <v>4060.01789293782</v>
      </c>
      <c r="P464" s="14" t="n">
        <f aca="true">$B$16+NORMINV(RAND(),0,SQRT($B$13*($B$7+$B$8^2))*$B$9*(1-$B$10))</f>
        <v>4264.87672361337</v>
      </c>
      <c r="Q464" s="14" t="n">
        <f aca="true">$B$16+NORMINV(RAND(),0,SQRT($B$13*($B$7+$B$8^2))*$B$9*(1-$B$10))</f>
        <v>4422.00870593128</v>
      </c>
      <c r="R464" s="14" t="n">
        <f aca="false">$B$4-13*($B$5+$B$6)/30-IF($B$11&lt;=13,$B$12,0)+0</f>
        <v>8876.66666666667</v>
      </c>
      <c r="S464" s="14" t="n">
        <f aca="false">$B$4-27*($B$5+$B$6)/30-IF($B$11&lt;=27,$B$12,0)+L464</f>
        <v>11141.4377719055</v>
      </c>
      <c r="T464" s="14" t="n">
        <f aca="false">$B$4-41*($B$5+$B$6)/30-IF($B$11&lt;=41,$B$12,0)+L464+M464</f>
        <v>2120.43101181892</v>
      </c>
      <c r="U464" s="14" t="n">
        <f aca="false">$B$4-55*($B$5+$B$6)/30-IF($B$11&lt;=55,$B$12,0)+L464+M464+N464</f>
        <v>3829.31069197381</v>
      </c>
      <c r="V464" s="14" t="n">
        <f aca="false">$B$4-69*($B$5+$B$6)/30-IF($B$11&lt;=69,$B$12,0)+L464+M464+N464+O464</f>
        <v>5602.66191824497</v>
      </c>
      <c r="W464" s="14" t="n">
        <f aca="false">$B$4-83*($B$5+$B$6)/30-IF($B$11&lt;=83,$B$12,0)+L464+M464+N464+O464+P464</f>
        <v>7580.87197519167</v>
      </c>
      <c r="X464" s="14" t="n">
        <f aca="false">$B$4-90*($B$5+$B$6)/30-IF($B$11&lt;=90,$B$12,0)+L464+M464+N464+O464+P464+Q464</f>
        <v>10859.5473477896</v>
      </c>
      <c r="AA464" s="14" t="n">
        <f aca="false">MIN(R464:X464)</f>
        <v>2120.43101181892</v>
      </c>
    </row>
    <row r="465" customFormat="false" ht="15" hidden="false" customHeight="false" outlineLevel="0" collapsed="false">
      <c r="K465" s="2" t="n">
        <v>460</v>
      </c>
      <c r="L465" s="14" t="n">
        <f aca="true">$B$16+NORMINV(RAND(),0,SQRT($B$13*($B$7+$B$8^2))*$B$9*(1-$B$10))</f>
        <v>4286.13735867743</v>
      </c>
      <c r="M465" s="14" t="n">
        <f aca="true">$B$16+NORMINV(RAND(),0,SQRT($B$13*($B$7+$B$8^2))*$B$9*(1-$B$10))</f>
        <v>4303.58589977032</v>
      </c>
      <c r="N465" s="14" t="n">
        <f aca="true">$B$16+NORMINV(RAND(),0,SQRT($B$13*($B$7+$B$8^2))*$B$9*(1-$B$10))</f>
        <v>4700.07518669523</v>
      </c>
      <c r="O465" s="14" t="n">
        <f aca="true">$B$16+NORMINV(RAND(),0,SQRT($B$13*($B$7+$B$8^2))*$B$9*(1-$B$10))</f>
        <v>3952.78513736104</v>
      </c>
      <c r="P465" s="14" t="n">
        <f aca="true">$B$16+NORMINV(RAND(),0,SQRT($B$13*($B$7+$B$8^2))*$B$9*(1-$B$10))</f>
        <v>3330.62908696409</v>
      </c>
      <c r="Q465" s="14" t="n">
        <f aca="true">$B$16+NORMINV(RAND(),0,SQRT($B$13*($B$7+$B$8^2))*$B$9*(1-$B$10))</f>
        <v>3454.8931370202</v>
      </c>
      <c r="R465" s="14" t="n">
        <f aca="false">$B$4-13*($B$5+$B$6)/30-IF($B$11&lt;=13,$B$12,0)+0</f>
        <v>8876.66666666667</v>
      </c>
      <c r="S465" s="14" t="n">
        <f aca="false">$B$4-27*($B$5+$B$6)/30-IF($B$11&lt;=27,$B$12,0)+L465</f>
        <v>10876.1373586774</v>
      </c>
      <c r="T465" s="14" t="n">
        <f aca="false">$B$4-41*($B$5+$B$6)/30-IF($B$11&lt;=41,$B$12,0)+L465+M465</f>
        <v>1708.25659178108</v>
      </c>
      <c r="U465" s="14" t="n">
        <f aca="false">$B$4-55*($B$5+$B$6)/30-IF($B$11&lt;=55,$B$12,0)+L465+M465+N465</f>
        <v>4121.66511180964</v>
      </c>
      <c r="V465" s="14" t="n">
        <f aca="false">$B$4-69*($B$5+$B$6)/30-IF($B$11&lt;=69,$B$12,0)+L465+M465+N465+O465</f>
        <v>5787.78358250402</v>
      </c>
      <c r="W465" s="14" t="n">
        <f aca="false">$B$4-83*($B$5+$B$6)/30-IF($B$11&lt;=83,$B$12,0)+L465+M465+N465+O465+P465</f>
        <v>6831.74600280144</v>
      </c>
      <c r="X465" s="14" t="n">
        <f aca="false">$B$4-90*($B$5+$B$6)/30-IF($B$11&lt;=90,$B$12,0)+L465+M465+N465+O465+P465+Q465</f>
        <v>9143.30580648831</v>
      </c>
      <c r="AA465" s="14" t="n">
        <f aca="false">MIN(R465:X465)</f>
        <v>1708.25659178108</v>
      </c>
    </row>
    <row r="466" customFormat="false" ht="15" hidden="false" customHeight="false" outlineLevel="0" collapsed="false">
      <c r="K466" s="2" t="n">
        <v>461</v>
      </c>
      <c r="L466" s="14" t="n">
        <f aca="true">$B$16+NORMINV(RAND(),0,SQRT($B$13*($B$7+$B$8^2))*$B$9*(1-$B$10))</f>
        <v>4054.08542806584</v>
      </c>
      <c r="M466" s="14" t="n">
        <f aca="true">$B$16+NORMINV(RAND(),0,SQRT($B$13*($B$7+$B$8^2))*$B$9*(1-$B$10))</f>
        <v>4185.82270299708</v>
      </c>
      <c r="N466" s="14" t="n">
        <f aca="true">$B$16+NORMINV(RAND(),0,SQRT($B$13*($B$7+$B$8^2))*$B$9*(1-$B$10))</f>
        <v>4193.37179300612</v>
      </c>
      <c r="O466" s="14" t="n">
        <f aca="true">$B$16+NORMINV(RAND(),0,SQRT($B$13*($B$7+$B$8^2))*$B$9*(1-$B$10))</f>
        <v>4375.02261189281</v>
      </c>
      <c r="P466" s="14" t="n">
        <f aca="true">$B$16+NORMINV(RAND(),0,SQRT($B$13*($B$7+$B$8^2))*$B$9*(1-$B$10))</f>
        <v>4083.17183851645</v>
      </c>
      <c r="Q466" s="14" t="n">
        <f aca="true">$B$16+NORMINV(RAND(),0,SQRT($B$13*($B$7+$B$8^2))*$B$9*(1-$B$10))</f>
        <v>3934.08121068585</v>
      </c>
      <c r="R466" s="14" t="n">
        <f aca="false">$B$4-13*($B$5+$B$6)/30-IF($B$11&lt;=13,$B$12,0)+0</f>
        <v>8876.66666666667</v>
      </c>
      <c r="S466" s="14" t="n">
        <f aca="false">$B$4-27*($B$5+$B$6)/30-IF($B$11&lt;=27,$B$12,0)+L466</f>
        <v>10644.0854280658</v>
      </c>
      <c r="T466" s="14" t="n">
        <f aca="false">$B$4-41*($B$5+$B$6)/30-IF($B$11&lt;=41,$B$12,0)+L466+M466</f>
        <v>1358.44146439625</v>
      </c>
      <c r="U466" s="14" t="n">
        <f aca="false">$B$4-55*($B$5+$B$6)/30-IF($B$11&lt;=55,$B$12,0)+L466+M466+N466</f>
        <v>3265.1465907357</v>
      </c>
      <c r="V466" s="14" t="n">
        <f aca="false">$B$4-69*($B$5+$B$6)/30-IF($B$11&lt;=69,$B$12,0)+L466+M466+N466+O466</f>
        <v>5353.50253596184</v>
      </c>
      <c r="W466" s="14" t="n">
        <f aca="false">$B$4-83*($B$5+$B$6)/30-IF($B$11&lt;=83,$B$12,0)+L466+M466+N466+O466+P466</f>
        <v>7150.00770781162</v>
      </c>
      <c r="X466" s="14" t="n">
        <f aca="false">$B$4-90*($B$5+$B$6)/30-IF($B$11&lt;=90,$B$12,0)+L466+M466+N466+O466+P466+Q466</f>
        <v>9940.75558516413</v>
      </c>
      <c r="AA466" s="14" t="n">
        <f aca="false">MIN(R466:X466)</f>
        <v>1358.44146439625</v>
      </c>
    </row>
    <row r="467" customFormat="false" ht="15" hidden="false" customHeight="false" outlineLevel="0" collapsed="false">
      <c r="K467" s="2" t="n">
        <v>462</v>
      </c>
      <c r="L467" s="14" t="n">
        <f aca="true">$B$16+NORMINV(RAND(),0,SQRT($B$13*($B$7+$B$8^2))*$B$9*(1-$B$10))</f>
        <v>4344.7338825839</v>
      </c>
      <c r="M467" s="14" t="n">
        <f aca="true">$B$16+NORMINV(RAND(),0,SQRT($B$13*($B$7+$B$8^2))*$B$9*(1-$B$10))</f>
        <v>4385.79233850653</v>
      </c>
      <c r="N467" s="14" t="n">
        <f aca="true">$B$16+NORMINV(RAND(),0,SQRT($B$13*($B$7+$B$8^2))*$B$9*(1-$B$10))</f>
        <v>3997.57361124649</v>
      </c>
      <c r="O467" s="14" t="n">
        <f aca="true">$B$16+NORMINV(RAND(),0,SQRT($B$13*($B$7+$B$8^2))*$B$9*(1-$B$10))</f>
        <v>3945.94541864752</v>
      </c>
      <c r="P467" s="14" t="n">
        <f aca="true">$B$16+NORMINV(RAND(),0,SQRT($B$13*($B$7+$B$8^2))*$B$9*(1-$B$10))</f>
        <v>4317.16678837466</v>
      </c>
      <c r="Q467" s="14" t="n">
        <f aca="true">$B$16+NORMINV(RAND(),0,SQRT($B$13*($B$7+$B$8^2))*$B$9*(1-$B$10))</f>
        <v>3976.60548584251</v>
      </c>
      <c r="R467" s="14" t="n">
        <f aca="false">$B$4-13*($B$5+$B$6)/30-IF($B$11&lt;=13,$B$12,0)+0</f>
        <v>8876.66666666667</v>
      </c>
      <c r="S467" s="14" t="n">
        <f aca="false">$B$4-27*($B$5+$B$6)/30-IF($B$11&lt;=27,$B$12,0)+L467</f>
        <v>10934.7338825839</v>
      </c>
      <c r="T467" s="14" t="n">
        <f aca="false">$B$4-41*($B$5+$B$6)/30-IF($B$11&lt;=41,$B$12,0)+L467+M467</f>
        <v>1849.05955442376</v>
      </c>
      <c r="U467" s="14" t="n">
        <f aca="false">$B$4-55*($B$5+$B$6)/30-IF($B$11&lt;=55,$B$12,0)+L467+M467+N467</f>
        <v>3559.96649900358</v>
      </c>
      <c r="V467" s="14" t="n">
        <f aca="false">$B$4-69*($B$5+$B$6)/30-IF($B$11&lt;=69,$B$12,0)+L467+M467+N467+O467</f>
        <v>5219.24525098444</v>
      </c>
      <c r="W467" s="14" t="n">
        <f aca="false">$B$4-83*($B$5+$B$6)/30-IF($B$11&lt;=83,$B$12,0)+L467+M467+N467+O467+P467</f>
        <v>7249.74537269243</v>
      </c>
      <c r="X467" s="14" t="n">
        <f aca="false">$B$4-90*($B$5+$B$6)/30-IF($B$11&lt;=90,$B$12,0)+L467+M467+N467+O467+P467+Q467</f>
        <v>10083.0175252016</v>
      </c>
      <c r="AA467" s="14" t="n">
        <f aca="false">MIN(R467:X467)</f>
        <v>1849.05955442376</v>
      </c>
    </row>
    <row r="468" customFormat="false" ht="15" hidden="false" customHeight="false" outlineLevel="0" collapsed="false">
      <c r="K468" s="2" t="n">
        <v>463</v>
      </c>
      <c r="L468" s="14" t="n">
        <f aca="true">$B$16+NORMINV(RAND(),0,SQRT($B$13*($B$7+$B$8^2))*$B$9*(1-$B$10))</f>
        <v>4054.40618596242</v>
      </c>
      <c r="M468" s="14" t="n">
        <f aca="true">$B$16+NORMINV(RAND(),0,SQRT($B$13*($B$7+$B$8^2))*$B$9*(1-$B$10))</f>
        <v>4511.68025205073</v>
      </c>
      <c r="N468" s="14" t="n">
        <f aca="true">$B$16+NORMINV(RAND(),0,SQRT($B$13*($B$7+$B$8^2))*$B$9*(1-$B$10))</f>
        <v>3938.25051611799</v>
      </c>
      <c r="O468" s="14" t="n">
        <f aca="true">$B$16+NORMINV(RAND(),0,SQRT($B$13*($B$7+$B$8^2))*$B$9*(1-$B$10))</f>
        <v>3854.82556996518</v>
      </c>
      <c r="P468" s="14" t="n">
        <f aca="true">$B$16+NORMINV(RAND(),0,SQRT($B$13*($B$7+$B$8^2))*$B$9*(1-$B$10))</f>
        <v>3888.33353335515</v>
      </c>
      <c r="Q468" s="14" t="n">
        <f aca="true">$B$16+NORMINV(RAND(),0,SQRT($B$13*($B$7+$B$8^2))*$B$9*(1-$B$10))</f>
        <v>3684.55813356646</v>
      </c>
      <c r="R468" s="14" t="n">
        <f aca="false">$B$4-13*($B$5+$B$6)/30-IF($B$11&lt;=13,$B$12,0)+0</f>
        <v>8876.66666666667</v>
      </c>
      <c r="S468" s="14" t="n">
        <f aca="false">$B$4-27*($B$5+$B$6)/30-IF($B$11&lt;=27,$B$12,0)+L468</f>
        <v>10644.4061859624</v>
      </c>
      <c r="T468" s="14" t="n">
        <f aca="false">$B$4-41*($B$5+$B$6)/30-IF($B$11&lt;=41,$B$12,0)+L468+M468</f>
        <v>1684.61977134648</v>
      </c>
      <c r="U468" s="14" t="n">
        <f aca="false">$B$4-55*($B$5+$B$6)/30-IF($B$11&lt;=55,$B$12,0)+L468+M468+N468</f>
        <v>3336.2036207978</v>
      </c>
      <c r="V468" s="14" t="n">
        <f aca="false">$B$4-69*($B$5+$B$6)/30-IF($B$11&lt;=69,$B$12,0)+L468+M468+N468+O468</f>
        <v>4904.36252409631</v>
      </c>
      <c r="W468" s="14" t="n">
        <f aca="false">$B$4-83*($B$5+$B$6)/30-IF($B$11&lt;=83,$B$12,0)+L468+M468+N468+O468+P468</f>
        <v>6506.02939078479</v>
      </c>
      <c r="X468" s="14" t="n">
        <f aca="false">$B$4-90*($B$5+$B$6)/30-IF($B$11&lt;=90,$B$12,0)+L468+M468+N468+O468+P468+Q468</f>
        <v>9047.25419101792</v>
      </c>
      <c r="AA468" s="14" t="n">
        <f aca="false">MIN(R468:X468)</f>
        <v>1684.61977134648</v>
      </c>
    </row>
    <row r="469" customFormat="false" ht="15" hidden="false" customHeight="false" outlineLevel="0" collapsed="false">
      <c r="K469" s="2" t="n">
        <v>464</v>
      </c>
      <c r="L469" s="14" t="n">
        <f aca="true">$B$16+NORMINV(RAND(),0,SQRT($B$13*($B$7+$B$8^2))*$B$9*(1-$B$10))</f>
        <v>4065.36000272741</v>
      </c>
      <c r="M469" s="14" t="n">
        <f aca="true">$B$16+NORMINV(RAND(),0,SQRT($B$13*($B$7+$B$8^2))*$B$9*(1-$B$10))</f>
        <v>4179.27858859576</v>
      </c>
      <c r="N469" s="14" t="n">
        <f aca="true">$B$16+NORMINV(RAND(),0,SQRT($B$13*($B$7+$B$8^2))*$B$9*(1-$B$10))</f>
        <v>4137.92045377251</v>
      </c>
      <c r="O469" s="14" t="n">
        <f aca="true">$B$16+NORMINV(RAND(),0,SQRT($B$13*($B$7+$B$8^2))*$B$9*(1-$B$10))</f>
        <v>4217.58173552313</v>
      </c>
      <c r="P469" s="14" t="n">
        <f aca="true">$B$16+NORMINV(RAND(),0,SQRT($B$13*($B$7+$B$8^2))*$B$9*(1-$B$10))</f>
        <v>4296.74786662868</v>
      </c>
      <c r="Q469" s="14" t="n">
        <f aca="true">$B$16+NORMINV(RAND(),0,SQRT($B$13*($B$7+$B$8^2))*$B$9*(1-$B$10))</f>
        <v>4261.35087534876</v>
      </c>
      <c r="R469" s="14" t="n">
        <f aca="false">$B$4-13*($B$5+$B$6)/30-IF($B$11&lt;=13,$B$12,0)+0</f>
        <v>8876.66666666667</v>
      </c>
      <c r="S469" s="14" t="n">
        <f aca="false">$B$4-27*($B$5+$B$6)/30-IF($B$11&lt;=27,$B$12,0)+L469</f>
        <v>10655.3600027274</v>
      </c>
      <c r="T469" s="14" t="n">
        <f aca="false">$B$4-41*($B$5+$B$6)/30-IF($B$11&lt;=41,$B$12,0)+L469+M469</f>
        <v>1363.1719246565</v>
      </c>
      <c r="U469" s="14" t="n">
        <f aca="false">$B$4-55*($B$5+$B$6)/30-IF($B$11&lt;=55,$B$12,0)+L469+M469+N469</f>
        <v>3214.42571176234</v>
      </c>
      <c r="V469" s="14" t="n">
        <f aca="false">$B$4-69*($B$5+$B$6)/30-IF($B$11&lt;=69,$B$12,0)+L469+M469+N469+O469</f>
        <v>5145.3407806188</v>
      </c>
      <c r="W469" s="14" t="n">
        <f aca="false">$B$4-83*($B$5+$B$6)/30-IF($B$11&lt;=83,$B$12,0)+L469+M469+N469+O469+P469</f>
        <v>7155.42198058082</v>
      </c>
      <c r="X469" s="14" t="n">
        <f aca="false">$B$4-90*($B$5+$B$6)/30-IF($B$11&lt;=90,$B$12,0)+L469+M469+N469+O469+P469+Q469</f>
        <v>10273.4395225962</v>
      </c>
      <c r="AA469" s="14" t="n">
        <f aca="false">MIN(R469:X469)</f>
        <v>1363.1719246565</v>
      </c>
    </row>
    <row r="470" customFormat="false" ht="15" hidden="false" customHeight="false" outlineLevel="0" collapsed="false">
      <c r="K470" s="2" t="n">
        <v>465</v>
      </c>
      <c r="L470" s="14" t="n">
        <f aca="true">$B$16+NORMINV(RAND(),0,SQRT($B$13*($B$7+$B$8^2))*$B$9*(1-$B$10))</f>
        <v>4020.59022358613</v>
      </c>
      <c r="M470" s="14" t="n">
        <f aca="true">$B$16+NORMINV(RAND(),0,SQRT($B$13*($B$7+$B$8^2))*$B$9*(1-$B$10))</f>
        <v>3883.8124662442</v>
      </c>
      <c r="N470" s="14" t="n">
        <f aca="true">$B$16+NORMINV(RAND(),0,SQRT($B$13*($B$7+$B$8^2))*$B$9*(1-$B$10))</f>
        <v>3930.50027007642</v>
      </c>
      <c r="O470" s="14" t="n">
        <f aca="true">$B$16+NORMINV(RAND(),0,SQRT($B$13*($B$7+$B$8^2))*$B$9*(1-$B$10))</f>
        <v>3959.24392130476</v>
      </c>
      <c r="P470" s="14" t="n">
        <f aca="true">$B$16+NORMINV(RAND(),0,SQRT($B$13*($B$7+$B$8^2))*$B$9*(1-$B$10))</f>
        <v>4547.67593409392</v>
      </c>
      <c r="Q470" s="14" t="n">
        <f aca="true">$B$16+NORMINV(RAND(),0,SQRT($B$13*($B$7+$B$8^2))*$B$9*(1-$B$10))</f>
        <v>4809.77003148917</v>
      </c>
      <c r="R470" s="14" t="n">
        <f aca="false">$B$4-13*($B$5+$B$6)/30-IF($B$11&lt;=13,$B$12,0)+0</f>
        <v>8876.66666666667</v>
      </c>
      <c r="S470" s="14" t="n">
        <f aca="false">$B$4-27*($B$5+$B$6)/30-IF($B$11&lt;=27,$B$12,0)+L470</f>
        <v>10610.5902235861</v>
      </c>
      <c r="T470" s="14" t="n">
        <f aca="false">$B$4-41*($B$5+$B$6)/30-IF($B$11&lt;=41,$B$12,0)+L470+M470</f>
        <v>1022.93602316366</v>
      </c>
      <c r="U470" s="14" t="n">
        <f aca="false">$B$4-55*($B$5+$B$6)/30-IF($B$11&lt;=55,$B$12,0)+L470+M470+N470</f>
        <v>2666.76962657342</v>
      </c>
      <c r="V470" s="14" t="n">
        <f aca="false">$B$4-69*($B$5+$B$6)/30-IF($B$11&lt;=69,$B$12,0)+L470+M470+N470+O470</f>
        <v>4339.34688121151</v>
      </c>
      <c r="W470" s="14" t="n">
        <f aca="false">$B$4-83*($B$5+$B$6)/30-IF($B$11&lt;=83,$B$12,0)+L470+M470+N470+O470+P470</f>
        <v>6600.35614863876</v>
      </c>
      <c r="X470" s="14" t="n">
        <f aca="false">$B$4-90*($B$5+$B$6)/30-IF($B$11&lt;=90,$B$12,0)+L470+M470+N470+O470+P470+Q470</f>
        <v>10266.7928467946</v>
      </c>
      <c r="AA470" s="14" t="n">
        <f aca="false">MIN(R470:X470)</f>
        <v>1022.93602316366</v>
      </c>
    </row>
    <row r="471" customFormat="false" ht="15" hidden="false" customHeight="false" outlineLevel="0" collapsed="false">
      <c r="K471" s="2" t="n">
        <v>466</v>
      </c>
      <c r="L471" s="14" t="n">
        <f aca="true">$B$16+NORMINV(RAND(),0,SQRT($B$13*($B$7+$B$8^2))*$B$9*(1-$B$10))</f>
        <v>3889.57740299593</v>
      </c>
      <c r="M471" s="14" t="n">
        <f aca="true">$B$16+NORMINV(RAND(),0,SQRT($B$13*($B$7+$B$8^2))*$B$9*(1-$B$10))</f>
        <v>3682.2079023219</v>
      </c>
      <c r="N471" s="14" t="n">
        <f aca="true">$B$16+NORMINV(RAND(),0,SQRT($B$13*($B$7+$B$8^2))*$B$9*(1-$B$10))</f>
        <v>3677.82716251237</v>
      </c>
      <c r="O471" s="14" t="n">
        <f aca="true">$B$16+NORMINV(RAND(),0,SQRT($B$13*($B$7+$B$8^2))*$B$9*(1-$B$10))</f>
        <v>4194.57754629588</v>
      </c>
      <c r="P471" s="14" t="n">
        <f aca="true">$B$16+NORMINV(RAND(),0,SQRT($B$13*($B$7+$B$8^2))*$B$9*(1-$B$10))</f>
        <v>3940.95149132201</v>
      </c>
      <c r="Q471" s="14" t="n">
        <f aca="true">$B$16+NORMINV(RAND(),0,SQRT($B$13*($B$7+$B$8^2))*$B$9*(1-$B$10))</f>
        <v>4277.46394468097</v>
      </c>
      <c r="R471" s="14" t="n">
        <f aca="false">$B$4-13*($B$5+$B$6)/30-IF($B$11&lt;=13,$B$12,0)+0</f>
        <v>8876.66666666667</v>
      </c>
      <c r="S471" s="14" t="n">
        <f aca="false">$B$4-27*($B$5+$B$6)/30-IF($B$11&lt;=27,$B$12,0)+L471</f>
        <v>10479.5774029959</v>
      </c>
      <c r="T471" s="14" t="n">
        <f aca="false">$B$4-41*($B$5+$B$6)/30-IF($B$11&lt;=41,$B$12,0)+L471+M471</f>
        <v>690.318638651153</v>
      </c>
      <c r="U471" s="14" t="n">
        <f aca="false">$B$4-55*($B$5+$B$6)/30-IF($B$11&lt;=55,$B$12,0)+L471+M471+N471</f>
        <v>2081.47913449686</v>
      </c>
      <c r="V471" s="14" t="n">
        <f aca="false">$B$4-69*($B$5+$B$6)/30-IF($B$11&lt;=69,$B$12,0)+L471+M471+N471+O471</f>
        <v>3989.39001412607</v>
      </c>
      <c r="W471" s="14" t="n">
        <f aca="false">$B$4-83*($B$5+$B$6)/30-IF($B$11&lt;=83,$B$12,0)+L471+M471+N471+O471+P471</f>
        <v>5643.67483878141</v>
      </c>
      <c r="X471" s="14" t="n">
        <f aca="false">$B$4-90*($B$5+$B$6)/30-IF($B$11&lt;=90,$B$12,0)+L471+M471+N471+O471+P471+Q471</f>
        <v>8777.80545012905</v>
      </c>
      <c r="AA471" s="14" t="n">
        <f aca="false">MIN(R471:X471)</f>
        <v>690.318638651153</v>
      </c>
    </row>
    <row r="472" customFormat="false" ht="15" hidden="false" customHeight="false" outlineLevel="0" collapsed="false">
      <c r="K472" s="2" t="n">
        <v>467</v>
      </c>
      <c r="L472" s="14" t="n">
        <f aca="true">$B$16+NORMINV(RAND(),0,SQRT($B$13*($B$7+$B$8^2))*$B$9*(1-$B$10))</f>
        <v>4476.21433400247</v>
      </c>
      <c r="M472" s="14" t="n">
        <f aca="true">$B$16+NORMINV(RAND(),0,SQRT($B$13*($B$7+$B$8^2))*$B$9*(1-$B$10))</f>
        <v>3815.59287519997</v>
      </c>
      <c r="N472" s="14" t="n">
        <f aca="true">$B$16+NORMINV(RAND(),0,SQRT($B$13*($B$7+$B$8^2))*$B$9*(1-$B$10))</f>
        <v>4059.71821755021</v>
      </c>
      <c r="O472" s="14" t="n">
        <f aca="true">$B$16+NORMINV(RAND(),0,SQRT($B$13*($B$7+$B$8^2))*$B$9*(1-$B$10))</f>
        <v>4230.63818932714</v>
      </c>
      <c r="P472" s="14" t="n">
        <f aca="true">$B$16+NORMINV(RAND(),0,SQRT($B$13*($B$7+$B$8^2))*$B$9*(1-$B$10))</f>
        <v>4204.68584449008</v>
      </c>
      <c r="Q472" s="14" t="n">
        <f aca="true">$B$16+NORMINV(RAND(),0,SQRT($B$13*($B$7+$B$8^2))*$B$9*(1-$B$10))</f>
        <v>4448.37424500095</v>
      </c>
      <c r="R472" s="14" t="n">
        <f aca="false">$B$4-13*($B$5+$B$6)/30-IF($B$11&lt;=13,$B$12,0)+0</f>
        <v>8876.66666666667</v>
      </c>
      <c r="S472" s="14" t="n">
        <f aca="false">$B$4-27*($B$5+$B$6)/30-IF($B$11&lt;=27,$B$12,0)+L472</f>
        <v>11066.2143340025</v>
      </c>
      <c r="T472" s="14" t="n">
        <f aca="false">$B$4-41*($B$5+$B$6)/30-IF($B$11&lt;=41,$B$12,0)+L472+M472</f>
        <v>1410.34054253576</v>
      </c>
      <c r="U472" s="14" t="n">
        <f aca="false">$B$4-55*($B$5+$B$6)/30-IF($B$11&lt;=55,$B$12,0)+L472+M472+N472</f>
        <v>3183.39209341931</v>
      </c>
      <c r="V472" s="14" t="n">
        <f aca="false">$B$4-69*($B$5+$B$6)/30-IF($B$11&lt;=69,$B$12,0)+L472+M472+N472+O472</f>
        <v>5127.36361607978</v>
      </c>
      <c r="W472" s="14" t="n">
        <f aca="false">$B$4-83*($B$5+$B$6)/30-IF($B$11&lt;=83,$B$12,0)+L472+M472+N472+O472+P472</f>
        <v>7045.3827939032</v>
      </c>
      <c r="X472" s="14" t="n">
        <f aca="false">$B$4-90*($B$5+$B$6)/30-IF($B$11&lt;=90,$B$12,0)+L472+M472+N472+O472+P472+Q472</f>
        <v>10350.4237055708</v>
      </c>
      <c r="AA472" s="14" t="n">
        <f aca="false">MIN(R472:X472)</f>
        <v>1410.34054253576</v>
      </c>
    </row>
    <row r="473" customFormat="false" ht="15" hidden="false" customHeight="false" outlineLevel="0" collapsed="false">
      <c r="K473" s="2" t="n">
        <v>468</v>
      </c>
      <c r="L473" s="14" t="n">
        <f aca="true">$B$16+NORMINV(RAND(),0,SQRT($B$13*($B$7+$B$8^2))*$B$9*(1-$B$10))</f>
        <v>3961.77588764727</v>
      </c>
      <c r="M473" s="14" t="n">
        <f aca="true">$B$16+NORMINV(RAND(),0,SQRT($B$13*($B$7+$B$8^2))*$B$9*(1-$B$10))</f>
        <v>4299.35353450567</v>
      </c>
      <c r="N473" s="14" t="n">
        <f aca="true">$B$16+NORMINV(RAND(),0,SQRT($B$13*($B$7+$B$8^2))*$B$9*(1-$B$10))</f>
        <v>3478.83918466395</v>
      </c>
      <c r="O473" s="14" t="n">
        <f aca="true">$B$16+NORMINV(RAND(),0,SQRT($B$13*($B$7+$B$8^2))*$B$9*(1-$B$10))</f>
        <v>3561.49267721585</v>
      </c>
      <c r="P473" s="14" t="n">
        <f aca="true">$B$16+NORMINV(RAND(),0,SQRT($B$13*($B$7+$B$8^2))*$B$9*(1-$B$10))</f>
        <v>3875.29246815348</v>
      </c>
      <c r="Q473" s="14" t="n">
        <f aca="true">$B$16+NORMINV(RAND(),0,SQRT($B$13*($B$7+$B$8^2))*$B$9*(1-$B$10))</f>
        <v>4250.95690017496</v>
      </c>
      <c r="R473" s="14" t="n">
        <f aca="false">$B$4-13*($B$5+$B$6)/30-IF($B$11&lt;=13,$B$12,0)+0</f>
        <v>8876.66666666667</v>
      </c>
      <c r="S473" s="14" t="n">
        <f aca="false">$B$4-27*($B$5+$B$6)/30-IF($B$11&lt;=27,$B$12,0)+L473</f>
        <v>10551.7758876473</v>
      </c>
      <c r="T473" s="14" t="n">
        <f aca="false">$B$4-41*($B$5+$B$6)/30-IF($B$11&lt;=41,$B$12,0)+L473+M473</f>
        <v>1379.66275548628</v>
      </c>
      <c r="U473" s="14" t="n">
        <f aca="false">$B$4-55*($B$5+$B$6)/30-IF($B$11&lt;=55,$B$12,0)+L473+M473+N473</f>
        <v>2571.83527348356</v>
      </c>
      <c r="V473" s="14" t="n">
        <f aca="false">$B$4-69*($B$5+$B$6)/30-IF($B$11&lt;=69,$B$12,0)+L473+M473+N473+O473</f>
        <v>3846.66128403274</v>
      </c>
      <c r="W473" s="14" t="n">
        <f aca="false">$B$4-83*($B$5+$B$6)/30-IF($B$11&lt;=83,$B$12,0)+L473+M473+N473+O473+P473</f>
        <v>5435.28708551956</v>
      </c>
      <c r="X473" s="14" t="n">
        <f aca="false">$B$4-90*($B$5+$B$6)/30-IF($B$11&lt;=90,$B$12,0)+L473+M473+N473+O473+P473+Q473</f>
        <v>8542.91065236118</v>
      </c>
      <c r="AA473" s="14" t="n">
        <f aca="false">MIN(R473:X473)</f>
        <v>1379.66275548628</v>
      </c>
    </row>
    <row r="474" customFormat="false" ht="15" hidden="false" customHeight="false" outlineLevel="0" collapsed="false">
      <c r="K474" s="2" t="n">
        <v>469</v>
      </c>
      <c r="L474" s="14" t="n">
        <f aca="true">$B$16+NORMINV(RAND(),0,SQRT($B$13*($B$7+$B$8^2))*$B$9*(1-$B$10))</f>
        <v>4139.28163027458</v>
      </c>
      <c r="M474" s="14" t="n">
        <f aca="true">$B$16+NORMINV(RAND(),0,SQRT($B$13*($B$7+$B$8^2))*$B$9*(1-$B$10))</f>
        <v>4172.71355526887</v>
      </c>
      <c r="N474" s="14" t="n">
        <f aca="true">$B$16+NORMINV(RAND(),0,SQRT($B$13*($B$7+$B$8^2))*$B$9*(1-$B$10))</f>
        <v>3976.51358684818</v>
      </c>
      <c r="O474" s="14" t="n">
        <f aca="true">$B$16+NORMINV(RAND(),0,SQRT($B$13*($B$7+$B$8^2))*$B$9*(1-$B$10))</f>
        <v>3773.99839189826</v>
      </c>
      <c r="P474" s="14" t="n">
        <f aca="true">$B$16+NORMINV(RAND(),0,SQRT($B$13*($B$7+$B$8^2))*$B$9*(1-$B$10))</f>
        <v>4080.53082826927</v>
      </c>
      <c r="Q474" s="14" t="n">
        <f aca="true">$B$16+NORMINV(RAND(),0,SQRT($B$13*($B$7+$B$8^2))*$B$9*(1-$B$10))</f>
        <v>4129.32428111852</v>
      </c>
      <c r="R474" s="14" t="n">
        <f aca="false">$B$4-13*($B$5+$B$6)/30-IF($B$11&lt;=13,$B$12,0)+0</f>
        <v>8876.66666666667</v>
      </c>
      <c r="S474" s="14" t="n">
        <f aca="false">$B$4-27*($B$5+$B$6)/30-IF($B$11&lt;=27,$B$12,0)+L474</f>
        <v>10729.2816302746</v>
      </c>
      <c r="T474" s="14" t="n">
        <f aca="false">$B$4-41*($B$5+$B$6)/30-IF($B$11&lt;=41,$B$12,0)+L474+M474</f>
        <v>1430.52851887678</v>
      </c>
      <c r="U474" s="14" t="n">
        <f aca="false">$B$4-55*($B$5+$B$6)/30-IF($B$11&lt;=55,$B$12,0)+L474+M474+N474</f>
        <v>3120.37543905829</v>
      </c>
      <c r="V474" s="14" t="n">
        <f aca="false">$B$4-69*($B$5+$B$6)/30-IF($B$11&lt;=69,$B$12,0)+L474+M474+N474+O474</f>
        <v>4607.70716428988</v>
      </c>
      <c r="W474" s="14" t="n">
        <f aca="false">$B$4-83*($B$5+$B$6)/30-IF($B$11&lt;=83,$B$12,0)+L474+M474+N474+O474+P474</f>
        <v>6401.57132589249</v>
      </c>
      <c r="X474" s="14" t="n">
        <f aca="false">$B$4-90*($B$5+$B$6)/30-IF($B$11&lt;=90,$B$12,0)+L474+M474+N474+O474+P474+Q474</f>
        <v>9387.56227367768</v>
      </c>
      <c r="AA474" s="14" t="n">
        <f aca="false">MIN(R474:X474)</f>
        <v>1430.52851887678</v>
      </c>
    </row>
    <row r="475" customFormat="false" ht="15" hidden="false" customHeight="false" outlineLevel="0" collapsed="false">
      <c r="K475" s="2" t="n">
        <v>470</v>
      </c>
      <c r="L475" s="14" t="n">
        <f aca="true">$B$16+NORMINV(RAND(),0,SQRT($B$13*($B$7+$B$8^2))*$B$9*(1-$B$10))</f>
        <v>4247.45003085541</v>
      </c>
      <c r="M475" s="14" t="n">
        <f aca="true">$B$16+NORMINV(RAND(),0,SQRT($B$13*($B$7+$B$8^2))*$B$9*(1-$B$10))</f>
        <v>4408.26286887647</v>
      </c>
      <c r="N475" s="14" t="n">
        <f aca="true">$B$16+NORMINV(RAND(),0,SQRT($B$13*($B$7+$B$8^2))*$B$9*(1-$B$10))</f>
        <v>4150.6011476906</v>
      </c>
      <c r="O475" s="14" t="n">
        <f aca="true">$B$16+NORMINV(RAND(),0,SQRT($B$13*($B$7+$B$8^2))*$B$9*(1-$B$10))</f>
        <v>4532.78175134852</v>
      </c>
      <c r="P475" s="14" t="n">
        <f aca="true">$B$16+NORMINV(RAND(),0,SQRT($B$13*($B$7+$B$8^2))*$B$9*(1-$B$10))</f>
        <v>3981.09085693225</v>
      </c>
      <c r="Q475" s="14" t="n">
        <f aca="true">$B$16+NORMINV(RAND(),0,SQRT($B$13*($B$7+$B$8^2))*$B$9*(1-$B$10))</f>
        <v>4257.0359808965</v>
      </c>
      <c r="R475" s="14" t="n">
        <f aca="false">$B$4-13*($B$5+$B$6)/30-IF($B$11&lt;=13,$B$12,0)+0</f>
        <v>8876.66666666667</v>
      </c>
      <c r="S475" s="14" t="n">
        <f aca="false">$B$4-27*($B$5+$B$6)/30-IF($B$11&lt;=27,$B$12,0)+L475</f>
        <v>10837.4500308554</v>
      </c>
      <c r="T475" s="14" t="n">
        <f aca="false">$B$4-41*($B$5+$B$6)/30-IF($B$11&lt;=41,$B$12,0)+L475+M475</f>
        <v>1774.24623306521</v>
      </c>
      <c r="U475" s="14" t="n">
        <f aca="false">$B$4-55*($B$5+$B$6)/30-IF($B$11&lt;=55,$B$12,0)+L475+M475+N475</f>
        <v>3638.18071408914</v>
      </c>
      <c r="V475" s="14" t="n">
        <f aca="false">$B$4-69*($B$5+$B$6)/30-IF($B$11&lt;=69,$B$12,0)+L475+M475+N475+O475</f>
        <v>5884.295798771</v>
      </c>
      <c r="W475" s="14" t="n">
        <f aca="false">$B$4-83*($B$5+$B$6)/30-IF($B$11&lt;=83,$B$12,0)+L475+M475+N475+O475+P475</f>
        <v>7578.71998903658</v>
      </c>
      <c r="X475" s="14" t="n">
        <f aca="false">$B$4-90*($B$5+$B$6)/30-IF($B$11&lt;=90,$B$12,0)+L475+M475+N475+O475+P475+Q475</f>
        <v>10692.4226365997</v>
      </c>
      <c r="AA475" s="14" t="n">
        <f aca="false">MIN(R475:X475)</f>
        <v>1774.24623306521</v>
      </c>
    </row>
    <row r="476" customFormat="false" ht="15" hidden="false" customHeight="false" outlineLevel="0" collapsed="false">
      <c r="K476" s="2" t="n">
        <v>471</v>
      </c>
      <c r="L476" s="14" t="n">
        <f aca="true">$B$16+NORMINV(RAND(),0,SQRT($B$13*($B$7+$B$8^2))*$B$9*(1-$B$10))</f>
        <v>3540.79032237558</v>
      </c>
      <c r="M476" s="14" t="n">
        <f aca="true">$B$16+NORMINV(RAND(),0,SQRT($B$13*($B$7+$B$8^2))*$B$9*(1-$B$10))</f>
        <v>4087.27432119186</v>
      </c>
      <c r="N476" s="14" t="n">
        <f aca="true">$B$16+NORMINV(RAND(),0,SQRT($B$13*($B$7+$B$8^2))*$B$9*(1-$B$10))</f>
        <v>3846.41562871239</v>
      </c>
      <c r="O476" s="14" t="n">
        <f aca="true">$B$16+NORMINV(RAND(),0,SQRT($B$13*($B$7+$B$8^2))*$B$9*(1-$B$10))</f>
        <v>4107.8463657951</v>
      </c>
      <c r="P476" s="14" t="n">
        <f aca="true">$B$16+NORMINV(RAND(),0,SQRT($B$13*($B$7+$B$8^2))*$B$9*(1-$B$10))</f>
        <v>4851.38094325072</v>
      </c>
      <c r="Q476" s="14" t="n">
        <f aca="true">$B$16+NORMINV(RAND(),0,SQRT($B$13*($B$7+$B$8^2))*$B$9*(1-$B$10))</f>
        <v>4157.63856873551</v>
      </c>
      <c r="R476" s="14" t="n">
        <f aca="false">$B$4-13*($B$5+$B$6)/30-IF($B$11&lt;=13,$B$12,0)+0</f>
        <v>8876.66666666667</v>
      </c>
      <c r="S476" s="14" t="n">
        <f aca="false">$B$4-27*($B$5+$B$6)/30-IF($B$11&lt;=27,$B$12,0)+L476</f>
        <v>10130.7903223756</v>
      </c>
      <c r="T476" s="14" t="n">
        <f aca="false">$B$4-41*($B$5+$B$6)/30-IF($B$11&lt;=41,$B$12,0)+L476+M476</f>
        <v>746.597976900776</v>
      </c>
      <c r="U476" s="14" t="n">
        <f aca="false">$B$4-55*($B$5+$B$6)/30-IF($B$11&lt;=55,$B$12,0)+L476+M476+N476</f>
        <v>2306.34693894649</v>
      </c>
      <c r="V476" s="14" t="n">
        <f aca="false">$B$4-69*($B$5+$B$6)/30-IF($B$11&lt;=69,$B$12,0)+L476+M476+N476+O476</f>
        <v>4127.52663807493</v>
      </c>
      <c r="W476" s="14" t="n">
        <f aca="false">$B$4-83*($B$5+$B$6)/30-IF($B$11&lt;=83,$B$12,0)+L476+M476+N476+O476+P476</f>
        <v>6692.24091465898</v>
      </c>
      <c r="X476" s="14" t="n">
        <f aca="false">$B$4-90*($B$5+$B$6)/30-IF($B$11&lt;=90,$B$12,0)+L476+M476+N476+O476+P476+Q476</f>
        <v>9706.54615006116</v>
      </c>
      <c r="AA476" s="14" t="n">
        <f aca="false">MIN(R476:X476)</f>
        <v>746.597976900776</v>
      </c>
    </row>
    <row r="477" customFormat="false" ht="15" hidden="false" customHeight="false" outlineLevel="0" collapsed="false">
      <c r="K477" s="2" t="n">
        <v>472</v>
      </c>
      <c r="L477" s="14" t="n">
        <f aca="true">$B$16+NORMINV(RAND(),0,SQRT($B$13*($B$7+$B$8^2))*$B$9*(1-$B$10))</f>
        <v>4100.26894025304</v>
      </c>
      <c r="M477" s="14" t="n">
        <f aca="true">$B$16+NORMINV(RAND(),0,SQRT($B$13*($B$7+$B$8^2))*$B$9*(1-$B$10))</f>
        <v>4726.27714110982</v>
      </c>
      <c r="N477" s="14" t="n">
        <f aca="true">$B$16+NORMINV(RAND(),0,SQRT($B$13*($B$7+$B$8^2))*$B$9*(1-$B$10))</f>
        <v>4424.94835497677</v>
      </c>
      <c r="O477" s="14" t="n">
        <f aca="true">$B$16+NORMINV(RAND(),0,SQRT($B$13*($B$7+$B$8^2))*$B$9*(1-$B$10))</f>
        <v>4216.93704173542</v>
      </c>
      <c r="P477" s="14" t="n">
        <f aca="true">$B$16+NORMINV(RAND(),0,SQRT($B$13*($B$7+$B$8^2))*$B$9*(1-$B$10))</f>
        <v>4338.91568116668</v>
      </c>
      <c r="Q477" s="14" t="n">
        <f aca="true">$B$16+NORMINV(RAND(),0,SQRT($B$13*($B$7+$B$8^2))*$B$9*(1-$B$10))</f>
        <v>4049.28459284991</v>
      </c>
      <c r="R477" s="14" t="n">
        <f aca="false">$B$4-13*($B$5+$B$6)/30-IF($B$11&lt;=13,$B$12,0)+0</f>
        <v>8876.66666666667</v>
      </c>
      <c r="S477" s="14" t="n">
        <f aca="false">$B$4-27*($B$5+$B$6)/30-IF($B$11&lt;=27,$B$12,0)+L477</f>
        <v>10690.268940253</v>
      </c>
      <c r="T477" s="14" t="n">
        <f aca="false">$B$4-41*($B$5+$B$6)/30-IF($B$11&lt;=41,$B$12,0)+L477+M477</f>
        <v>1945.07941469618</v>
      </c>
      <c r="U477" s="14" t="n">
        <f aca="false">$B$4-55*($B$5+$B$6)/30-IF($B$11&lt;=55,$B$12,0)+L477+M477+N477</f>
        <v>4083.36110300629</v>
      </c>
      <c r="V477" s="14" t="n">
        <f aca="false">$B$4-69*($B$5+$B$6)/30-IF($B$11&lt;=69,$B$12,0)+L477+M477+N477+O477</f>
        <v>6013.63147807504</v>
      </c>
      <c r="W477" s="14" t="n">
        <f aca="false">$B$4-83*($B$5+$B$6)/30-IF($B$11&lt;=83,$B$12,0)+L477+M477+N477+O477+P477</f>
        <v>8065.88049257505</v>
      </c>
      <c r="X477" s="14" t="n">
        <f aca="false">$B$4-90*($B$5+$B$6)/30-IF($B$11&lt;=90,$B$12,0)+L477+M477+N477+O477+P477+Q477</f>
        <v>10971.8317520916</v>
      </c>
      <c r="AA477" s="14" t="n">
        <f aca="false">MIN(R477:X477)</f>
        <v>1945.07941469618</v>
      </c>
    </row>
    <row r="478" customFormat="false" ht="15" hidden="false" customHeight="false" outlineLevel="0" collapsed="false">
      <c r="K478" s="2" t="n">
        <v>473</v>
      </c>
      <c r="L478" s="14" t="n">
        <f aca="true">$B$16+NORMINV(RAND(),0,SQRT($B$13*($B$7+$B$8^2))*$B$9*(1-$B$10))</f>
        <v>3915.96596825432</v>
      </c>
      <c r="M478" s="14" t="n">
        <f aca="true">$B$16+NORMINV(RAND(),0,SQRT($B$13*($B$7+$B$8^2))*$B$9*(1-$B$10))</f>
        <v>3474.79507777722</v>
      </c>
      <c r="N478" s="14" t="n">
        <f aca="true">$B$16+NORMINV(RAND(),0,SQRT($B$13*($B$7+$B$8^2))*$B$9*(1-$B$10))</f>
        <v>4984.32450578074</v>
      </c>
      <c r="O478" s="14" t="n">
        <f aca="true">$B$16+NORMINV(RAND(),0,SQRT($B$13*($B$7+$B$8^2))*$B$9*(1-$B$10))</f>
        <v>4419.32206319105</v>
      </c>
      <c r="P478" s="14" t="n">
        <f aca="true">$B$16+NORMINV(RAND(),0,SQRT($B$13*($B$7+$B$8^2))*$B$9*(1-$B$10))</f>
        <v>4028.27881438768</v>
      </c>
      <c r="Q478" s="14" t="n">
        <f aca="true">$B$16+NORMINV(RAND(),0,SQRT($B$13*($B$7+$B$8^2))*$B$9*(1-$B$10))</f>
        <v>4323.11031709554</v>
      </c>
      <c r="R478" s="14" t="n">
        <f aca="false">$B$4-13*($B$5+$B$6)/30-IF($B$11&lt;=13,$B$12,0)+0</f>
        <v>8876.66666666667</v>
      </c>
      <c r="S478" s="14" t="n">
        <f aca="false">$B$4-27*($B$5+$B$6)/30-IF($B$11&lt;=27,$B$12,0)+L478</f>
        <v>10505.9659682543</v>
      </c>
      <c r="T478" s="14" t="n">
        <f aca="false">$B$4-41*($B$5+$B$6)/30-IF($B$11&lt;=41,$B$12,0)+L478+M478</f>
        <v>509.294379364876</v>
      </c>
      <c r="U478" s="14" t="n">
        <f aca="false">$B$4-55*($B$5+$B$6)/30-IF($B$11&lt;=55,$B$12,0)+L478+M478+N478</f>
        <v>3206.95221847895</v>
      </c>
      <c r="V478" s="14" t="n">
        <f aca="false">$B$4-69*($B$5+$B$6)/30-IF($B$11&lt;=69,$B$12,0)+L478+M478+N478+O478</f>
        <v>5339.60761500333</v>
      </c>
      <c r="W478" s="14" t="n">
        <f aca="false">$B$4-83*($B$5+$B$6)/30-IF($B$11&lt;=83,$B$12,0)+L478+M478+N478+O478+P478</f>
        <v>7081.21976272435</v>
      </c>
      <c r="X478" s="14" t="n">
        <f aca="false">$B$4-90*($B$5+$B$6)/30-IF($B$11&lt;=90,$B$12,0)+L478+M478+N478+O478+P478+Q478</f>
        <v>10260.9967464866</v>
      </c>
      <c r="AA478" s="14" t="n">
        <f aca="false">MIN(R478:X478)</f>
        <v>509.294379364876</v>
      </c>
    </row>
    <row r="479" customFormat="false" ht="15" hidden="false" customHeight="false" outlineLevel="0" collapsed="false">
      <c r="K479" s="2" t="n">
        <v>474</v>
      </c>
      <c r="L479" s="14" t="n">
        <f aca="true">$B$16+NORMINV(RAND(),0,SQRT($B$13*($B$7+$B$8^2))*$B$9*(1-$B$10))</f>
        <v>3605.20533612414</v>
      </c>
      <c r="M479" s="14" t="n">
        <f aca="true">$B$16+NORMINV(RAND(),0,SQRT($B$13*($B$7+$B$8^2))*$B$9*(1-$B$10))</f>
        <v>4320.04477009835</v>
      </c>
      <c r="N479" s="14" t="n">
        <f aca="true">$B$16+NORMINV(RAND(),0,SQRT($B$13*($B$7+$B$8^2))*$B$9*(1-$B$10))</f>
        <v>4796.10711327765</v>
      </c>
      <c r="O479" s="14" t="n">
        <f aca="true">$B$16+NORMINV(RAND(),0,SQRT($B$13*($B$7+$B$8^2))*$B$9*(1-$B$10))</f>
        <v>4220.04260357715</v>
      </c>
      <c r="P479" s="14" t="n">
        <f aca="true">$B$16+NORMINV(RAND(),0,SQRT($B$13*($B$7+$B$8^2))*$B$9*(1-$B$10))</f>
        <v>3120.42632453288</v>
      </c>
      <c r="Q479" s="14" t="n">
        <f aca="true">$B$16+NORMINV(RAND(),0,SQRT($B$13*($B$7+$B$8^2))*$B$9*(1-$B$10))</f>
        <v>4131.27941757441</v>
      </c>
      <c r="R479" s="14" t="n">
        <f aca="false">$B$4-13*($B$5+$B$6)/30-IF($B$11&lt;=13,$B$12,0)+0</f>
        <v>8876.66666666667</v>
      </c>
      <c r="S479" s="14" t="n">
        <f aca="false">$B$4-27*($B$5+$B$6)/30-IF($B$11&lt;=27,$B$12,0)+L479</f>
        <v>10195.2053361241</v>
      </c>
      <c r="T479" s="14" t="n">
        <f aca="false">$B$4-41*($B$5+$B$6)/30-IF($B$11&lt;=41,$B$12,0)+L479+M479</f>
        <v>1043.78343955582</v>
      </c>
      <c r="U479" s="14" t="n">
        <f aca="false">$B$4-55*($B$5+$B$6)/30-IF($B$11&lt;=55,$B$12,0)+L479+M479+N479</f>
        <v>3553.2238861668</v>
      </c>
      <c r="V479" s="14" t="n">
        <f aca="false">$B$4-69*($B$5+$B$6)/30-IF($B$11&lt;=69,$B$12,0)+L479+M479+N479+O479</f>
        <v>5486.59982307729</v>
      </c>
      <c r="W479" s="14" t="n">
        <f aca="false">$B$4-83*($B$5+$B$6)/30-IF($B$11&lt;=83,$B$12,0)+L479+M479+N479+O479+P479</f>
        <v>6320.3594809435</v>
      </c>
      <c r="X479" s="14" t="n">
        <f aca="false">$B$4-90*($B$5+$B$6)/30-IF($B$11&lt;=90,$B$12,0)+L479+M479+N479+O479+P479+Q479</f>
        <v>9308.30556518458</v>
      </c>
      <c r="AA479" s="14" t="n">
        <f aca="false">MIN(R479:X479)</f>
        <v>1043.78343955582</v>
      </c>
    </row>
    <row r="480" customFormat="false" ht="15" hidden="false" customHeight="false" outlineLevel="0" collapsed="false">
      <c r="K480" s="2" t="n">
        <v>475</v>
      </c>
      <c r="L480" s="14" t="n">
        <f aca="true">$B$16+NORMINV(RAND(),0,SQRT($B$13*($B$7+$B$8^2))*$B$9*(1-$B$10))</f>
        <v>4082.13146915368</v>
      </c>
      <c r="M480" s="14" t="n">
        <f aca="true">$B$16+NORMINV(RAND(),0,SQRT($B$13*($B$7+$B$8^2))*$B$9*(1-$B$10))</f>
        <v>4516.92062726159</v>
      </c>
      <c r="N480" s="14" t="n">
        <f aca="true">$B$16+NORMINV(RAND(),0,SQRT($B$13*($B$7+$B$8^2))*$B$9*(1-$B$10))</f>
        <v>4122.01709340776</v>
      </c>
      <c r="O480" s="14" t="n">
        <f aca="true">$B$16+NORMINV(RAND(),0,SQRT($B$13*($B$7+$B$8^2))*$B$9*(1-$B$10))</f>
        <v>4535.51353274423</v>
      </c>
      <c r="P480" s="14" t="n">
        <f aca="true">$B$16+NORMINV(RAND(),0,SQRT($B$13*($B$7+$B$8^2))*$B$9*(1-$B$10))</f>
        <v>3634.77689346311</v>
      </c>
      <c r="Q480" s="14" t="n">
        <f aca="true">$B$16+NORMINV(RAND(),0,SQRT($B$13*($B$7+$B$8^2))*$B$9*(1-$B$10))</f>
        <v>4506.87900515725</v>
      </c>
      <c r="R480" s="14" t="n">
        <f aca="false">$B$4-13*($B$5+$B$6)/30-IF($B$11&lt;=13,$B$12,0)+0</f>
        <v>8876.66666666667</v>
      </c>
      <c r="S480" s="14" t="n">
        <f aca="false">$B$4-27*($B$5+$B$6)/30-IF($B$11&lt;=27,$B$12,0)+L480</f>
        <v>10672.1314691537</v>
      </c>
      <c r="T480" s="14" t="n">
        <f aca="false">$B$4-41*($B$5+$B$6)/30-IF($B$11&lt;=41,$B$12,0)+L480+M480</f>
        <v>1717.58542974861</v>
      </c>
      <c r="U480" s="14" t="n">
        <f aca="false">$B$4-55*($B$5+$B$6)/30-IF($B$11&lt;=55,$B$12,0)+L480+M480+N480</f>
        <v>3552.9358564897</v>
      </c>
      <c r="V480" s="14" t="n">
        <f aca="false">$B$4-69*($B$5+$B$6)/30-IF($B$11&lt;=69,$B$12,0)+L480+M480+N480+O480</f>
        <v>5801.78272256726</v>
      </c>
      <c r="W480" s="14" t="n">
        <f aca="false">$B$4-83*($B$5+$B$6)/30-IF($B$11&lt;=83,$B$12,0)+L480+M480+N480+O480+P480</f>
        <v>7149.8929493637</v>
      </c>
      <c r="X480" s="14" t="n">
        <f aca="false">$B$4-90*($B$5+$B$6)/30-IF($B$11&lt;=90,$B$12,0)+L480+M480+N480+O480+P480+Q480</f>
        <v>10513.4386211876</v>
      </c>
      <c r="AA480" s="14" t="n">
        <f aca="false">MIN(R480:X480)</f>
        <v>1717.58542974861</v>
      </c>
    </row>
    <row r="481" customFormat="false" ht="15" hidden="false" customHeight="false" outlineLevel="0" collapsed="false">
      <c r="K481" s="2" t="n">
        <v>476</v>
      </c>
      <c r="L481" s="14" t="n">
        <f aca="true">$B$16+NORMINV(RAND(),0,SQRT($B$13*($B$7+$B$8^2))*$B$9*(1-$B$10))</f>
        <v>3826.50354184936</v>
      </c>
      <c r="M481" s="14" t="n">
        <f aca="true">$B$16+NORMINV(RAND(),0,SQRT($B$13*($B$7+$B$8^2))*$B$9*(1-$B$10))</f>
        <v>3945.28617838243</v>
      </c>
      <c r="N481" s="14" t="n">
        <f aca="true">$B$16+NORMINV(RAND(),0,SQRT($B$13*($B$7+$B$8^2))*$B$9*(1-$B$10))</f>
        <v>3703.55202500468</v>
      </c>
      <c r="O481" s="14" t="n">
        <f aca="true">$B$16+NORMINV(RAND(),0,SQRT($B$13*($B$7+$B$8^2))*$B$9*(1-$B$10))</f>
        <v>4233.24440547725</v>
      </c>
      <c r="P481" s="14" t="n">
        <f aca="true">$B$16+NORMINV(RAND(),0,SQRT($B$13*($B$7+$B$8^2))*$B$9*(1-$B$10))</f>
        <v>4116.03185689733</v>
      </c>
      <c r="Q481" s="14" t="n">
        <f aca="true">$B$16+NORMINV(RAND(),0,SQRT($B$13*($B$7+$B$8^2))*$B$9*(1-$B$10))</f>
        <v>4686.50422466588</v>
      </c>
      <c r="R481" s="14" t="n">
        <f aca="false">$B$4-13*($B$5+$B$6)/30-IF($B$11&lt;=13,$B$12,0)+0</f>
        <v>8876.66666666667</v>
      </c>
      <c r="S481" s="14" t="n">
        <f aca="false">$B$4-27*($B$5+$B$6)/30-IF($B$11&lt;=27,$B$12,0)+L481</f>
        <v>10416.5035418494</v>
      </c>
      <c r="T481" s="14" t="n">
        <f aca="false">$B$4-41*($B$5+$B$6)/30-IF($B$11&lt;=41,$B$12,0)+L481+M481</f>
        <v>890.323053565119</v>
      </c>
      <c r="U481" s="14" t="n">
        <f aca="false">$B$4-55*($B$5+$B$6)/30-IF($B$11&lt;=55,$B$12,0)+L481+M481+N481</f>
        <v>2307.20841190313</v>
      </c>
      <c r="V481" s="14" t="n">
        <f aca="false">$B$4-69*($B$5+$B$6)/30-IF($B$11&lt;=69,$B$12,0)+L481+M481+N481+O481</f>
        <v>4253.78615071372</v>
      </c>
      <c r="W481" s="14" t="n">
        <f aca="false">$B$4-83*($B$5+$B$6)/30-IF($B$11&lt;=83,$B$12,0)+L481+M481+N481+O481+P481</f>
        <v>6083.15134094438</v>
      </c>
      <c r="X481" s="14" t="n">
        <f aca="false">$B$4-90*($B$5+$B$6)/30-IF($B$11&lt;=90,$B$12,0)+L481+M481+N481+O481+P481+Q481</f>
        <v>9626.32223227692</v>
      </c>
      <c r="AA481" s="14" t="n">
        <f aca="false">MIN(R481:X481)</f>
        <v>890.323053565119</v>
      </c>
    </row>
    <row r="482" customFormat="false" ht="15" hidden="false" customHeight="false" outlineLevel="0" collapsed="false">
      <c r="K482" s="2" t="n">
        <v>477</v>
      </c>
      <c r="L482" s="14" t="n">
        <f aca="true">$B$16+NORMINV(RAND(),0,SQRT($B$13*($B$7+$B$8^2))*$B$9*(1-$B$10))</f>
        <v>3303.29438637631</v>
      </c>
      <c r="M482" s="14" t="n">
        <f aca="true">$B$16+NORMINV(RAND(),0,SQRT($B$13*($B$7+$B$8^2))*$B$9*(1-$B$10))</f>
        <v>4117.78083335579</v>
      </c>
      <c r="N482" s="14" t="n">
        <f aca="true">$B$16+NORMINV(RAND(),0,SQRT($B$13*($B$7+$B$8^2))*$B$9*(1-$B$10))</f>
        <v>4291.6958171816</v>
      </c>
      <c r="O482" s="14" t="n">
        <f aca="true">$B$16+NORMINV(RAND(),0,SQRT($B$13*($B$7+$B$8^2))*$B$9*(1-$B$10))</f>
        <v>4722.37402139598</v>
      </c>
      <c r="P482" s="14" t="n">
        <f aca="true">$B$16+NORMINV(RAND(),0,SQRT($B$13*($B$7+$B$8^2))*$B$9*(1-$B$10))</f>
        <v>4308.03190609189</v>
      </c>
      <c r="Q482" s="14" t="n">
        <f aca="true">$B$16+NORMINV(RAND(),0,SQRT($B$13*($B$7+$B$8^2))*$B$9*(1-$B$10))</f>
        <v>4189.53612945932</v>
      </c>
      <c r="R482" s="14" t="n">
        <f aca="false">$B$4-13*($B$5+$B$6)/30-IF($B$11&lt;=13,$B$12,0)+0</f>
        <v>8876.66666666667</v>
      </c>
      <c r="S482" s="14" t="n">
        <f aca="false">$B$4-27*($B$5+$B$6)/30-IF($B$11&lt;=27,$B$12,0)+L482</f>
        <v>9893.29438637631</v>
      </c>
      <c r="T482" s="14" t="n">
        <f aca="false">$B$4-41*($B$5+$B$6)/30-IF($B$11&lt;=41,$B$12,0)+L482+M482</f>
        <v>539.608553065427</v>
      </c>
      <c r="U482" s="14" t="n">
        <f aca="false">$B$4-55*($B$5+$B$6)/30-IF($B$11&lt;=55,$B$12,0)+L482+M482+N482</f>
        <v>2544.63770358036</v>
      </c>
      <c r="V482" s="14" t="n">
        <f aca="false">$B$4-69*($B$5+$B$6)/30-IF($B$11&lt;=69,$B$12,0)+L482+M482+N482+O482</f>
        <v>4980.34505830967</v>
      </c>
      <c r="W482" s="14" t="n">
        <f aca="false">$B$4-83*($B$5+$B$6)/30-IF($B$11&lt;=83,$B$12,0)+L482+M482+N482+O482+P482</f>
        <v>7001.7102977349</v>
      </c>
      <c r="X482" s="14" t="n">
        <f aca="false">$B$4-90*($B$5+$B$6)/30-IF($B$11&lt;=90,$B$12,0)+L482+M482+N482+O482+P482+Q482</f>
        <v>10047.9130938609</v>
      </c>
      <c r="AA482" s="14" t="n">
        <f aca="false">MIN(R482:X482)</f>
        <v>539.608553065427</v>
      </c>
    </row>
    <row r="483" customFormat="false" ht="15" hidden="false" customHeight="false" outlineLevel="0" collapsed="false">
      <c r="K483" s="2" t="n">
        <v>478</v>
      </c>
      <c r="L483" s="14" t="n">
        <f aca="true">$B$16+NORMINV(RAND(),0,SQRT($B$13*($B$7+$B$8^2))*$B$9*(1-$B$10))</f>
        <v>4452.21016320997</v>
      </c>
      <c r="M483" s="14" t="n">
        <f aca="true">$B$16+NORMINV(RAND(),0,SQRT($B$13*($B$7+$B$8^2))*$B$9*(1-$B$10))</f>
        <v>3420.13763980701</v>
      </c>
      <c r="N483" s="14" t="n">
        <f aca="true">$B$16+NORMINV(RAND(),0,SQRT($B$13*($B$7+$B$8^2))*$B$9*(1-$B$10))</f>
        <v>3696.01448160653</v>
      </c>
      <c r="O483" s="14" t="n">
        <f aca="true">$B$16+NORMINV(RAND(),0,SQRT($B$13*($B$7+$B$8^2))*$B$9*(1-$B$10))</f>
        <v>4335.3270504756</v>
      </c>
      <c r="P483" s="14" t="n">
        <f aca="true">$B$16+NORMINV(RAND(),0,SQRT($B$13*($B$7+$B$8^2))*$B$9*(1-$B$10))</f>
        <v>3734.61489589686</v>
      </c>
      <c r="Q483" s="14" t="n">
        <f aca="true">$B$16+NORMINV(RAND(),0,SQRT($B$13*($B$7+$B$8^2))*$B$9*(1-$B$10))</f>
        <v>4275.98347255035</v>
      </c>
      <c r="R483" s="14" t="n">
        <f aca="false">$B$4-13*($B$5+$B$6)/30-IF($B$11&lt;=13,$B$12,0)+0</f>
        <v>8876.66666666667</v>
      </c>
      <c r="S483" s="14" t="n">
        <f aca="false">$B$4-27*($B$5+$B$6)/30-IF($B$11&lt;=27,$B$12,0)+L483</f>
        <v>11042.21016321</v>
      </c>
      <c r="T483" s="14" t="n">
        <f aca="false">$B$4-41*($B$5+$B$6)/30-IF($B$11&lt;=41,$B$12,0)+L483+M483</f>
        <v>990.881136350317</v>
      </c>
      <c r="U483" s="14" t="n">
        <f aca="false">$B$4-55*($B$5+$B$6)/30-IF($B$11&lt;=55,$B$12,0)+L483+M483+N483</f>
        <v>2400.22895129018</v>
      </c>
      <c r="V483" s="14" t="n">
        <f aca="false">$B$4-69*($B$5+$B$6)/30-IF($B$11&lt;=69,$B$12,0)+L483+M483+N483+O483</f>
        <v>4448.88933509911</v>
      </c>
      <c r="W483" s="14" t="n">
        <f aca="false">$B$4-83*($B$5+$B$6)/30-IF($B$11&lt;=83,$B$12,0)+L483+M483+N483+O483+P483</f>
        <v>5896.83756432931</v>
      </c>
      <c r="X483" s="14" t="n">
        <f aca="false">$B$4-90*($B$5+$B$6)/30-IF($B$11&lt;=90,$B$12,0)+L483+M483+N483+O483+P483+Q483</f>
        <v>9029.48770354633</v>
      </c>
      <c r="AA483" s="14" t="n">
        <f aca="false">MIN(R483:X483)</f>
        <v>990.881136350317</v>
      </c>
    </row>
    <row r="484" customFormat="false" ht="15" hidden="false" customHeight="false" outlineLevel="0" collapsed="false">
      <c r="K484" s="2" t="n">
        <v>479</v>
      </c>
      <c r="L484" s="14" t="n">
        <f aca="true">$B$16+NORMINV(RAND(),0,SQRT($B$13*($B$7+$B$8^2))*$B$9*(1-$B$10))</f>
        <v>3838.22090080712</v>
      </c>
      <c r="M484" s="14" t="n">
        <f aca="true">$B$16+NORMINV(RAND(),0,SQRT($B$13*($B$7+$B$8^2))*$B$9*(1-$B$10))</f>
        <v>4560.47897678011</v>
      </c>
      <c r="N484" s="14" t="n">
        <f aca="true">$B$16+NORMINV(RAND(),0,SQRT($B$13*($B$7+$B$8^2))*$B$9*(1-$B$10))</f>
        <v>3517.79342593451</v>
      </c>
      <c r="O484" s="14" t="n">
        <f aca="true">$B$16+NORMINV(RAND(),0,SQRT($B$13*($B$7+$B$8^2))*$B$9*(1-$B$10))</f>
        <v>3407.31221585887</v>
      </c>
      <c r="P484" s="14" t="n">
        <f aca="true">$B$16+NORMINV(RAND(),0,SQRT($B$13*($B$7+$B$8^2))*$B$9*(1-$B$10))</f>
        <v>4262.72941711508</v>
      </c>
      <c r="Q484" s="14" t="n">
        <f aca="true">$B$16+NORMINV(RAND(),0,SQRT($B$13*($B$7+$B$8^2))*$B$9*(1-$B$10))</f>
        <v>4102.59751535096</v>
      </c>
      <c r="R484" s="14" t="n">
        <f aca="false">$B$4-13*($B$5+$B$6)/30-IF($B$11&lt;=13,$B$12,0)+0</f>
        <v>8876.66666666667</v>
      </c>
      <c r="S484" s="14" t="n">
        <f aca="false">$B$4-27*($B$5+$B$6)/30-IF($B$11&lt;=27,$B$12,0)+L484</f>
        <v>10428.2209008071</v>
      </c>
      <c r="T484" s="14" t="n">
        <f aca="false">$B$4-41*($B$5+$B$6)/30-IF($B$11&lt;=41,$B$12,0)+L484+M484</f>
        <v>1517.23321092056</v>
      </c>
      <c r="U484" s="14" t="n">
        <f aca="false">$B$4-55*($B$5+$B$6)/30-IF($B$11&lt;=55,$B$12,0)+L484+M484+N484</f>
        <v>2748.3599701884</v>
      </c>
      <c r="V484" s="14" t="n">
        <f aca="false">$B$4-69*($B$5+$B$6)/30-IF($B$11&lt;=69,$B$12,0)+L484+M484+N484+O484</f>
        <v>3869.0055193806</v>
      </c>
      <c r="W484" s="14" t="n">
        <f aca="false">$B$4-83*($B$5+$B$6)/30-IF($B$11&lt;=83,$B$12,0)+L484+M484+N484+O484+P484</f>
        <v>5845.06826982902</v>
      </c>
      <c r="X484" s="14" t="n">
        <f aca="false">$B$4-90*($B$5+$B$6)/30-IF($B$11&lt;=90,$B$12,0)+L484+M484+N484+O484+P484+Q484</f>
        <v>8804.33245184664</v>
      </c>
      <c r="AA484" s="14" t="n">
        <f aca="false">MIN(R484:X484)</f>
        <v>1517.23321092056</v>
      </c>
    </row>
    <row r="485" customFormat="false" ht="15" hidden="false" customHeight="false" outlineLevel="0" collapsed="false">
      <c r="K485" s="2" t="n">
        <v>480</v>
      </c>
      <c r="L485" s="14" t="n">
        <f aca="true">$B$16+NORMINV(RAND(),0,SQRT($B$13*($B$7+$B$8^2))*$B$9*(1-$B$10))</f>
        <v>3965.11589322272</v>
      </c>
      <c r="M485" s="14" t="n">
        <f aca="true">$B$16+NORMINV(RAND(),0,SQRT($B$13*($B$7+$B$8^2))*$B$9*(1-$B$10))</f>
        <v>4217.02355667984</v>
      </c>
      <c r="N485" s="14" t="n">
        <f aca="true">$B$16+NORMINV(RAND(),0,SQRT($B$13*($B$7+$B$8^2))*$B$9*(1-$B$10))</f>
        <v>4162.66731053695</v>
      </c>
      <c r="O485" s="14" t="n">
        <f aca="true">$B$16+NORMINV(RAND(),0,SQRT($B$13*($B$7+$B$8^2))*$B$9*(1-$B$10))</f>
        <v>4442.69974207382</v>
      </c>
      <c r="P485" s="14" t="n">
        <f aca="true">$B$16+NORMINV(RAND(),0,SQRT($B$13*($B$7+$B$8^2))*$B$9*(1-$B$10))</f>
        <v>4314.16038441424</v>
      </c>
      <c r="Q485" s="14" t="n">
        <f aca="true">$B$16+NORMINV(RAND(),0,SQRT($B$13*($B$7+$B$8^2))*$B$9*(1-$B$10))</f>
        <v>4219.26786561859</v>
      </c>
      <c r="R485" s="14" t="n">
        <f aca="false">$B$4-13*($B$5+$B$6)/30-IF($B$11&lt;=13,$B$12,0)+0</f>
        <v>8876.66666666667</v>
      </c>
      <c r="S485" s="14" t="n">
        <f aca="false">$B$4-27*($B$5+$B$6)/30-IF($B$11&lt;=27,$B$12,0)+L485</f>
        <v>10555.1158932227</v>
      </c>
      <c r="T485" s="14" t="n">
        <f aca="false">$B$4-41*($B$5+$B$6)/30-IF($B$11&lt;=41,$B$12,0)+L485+M485</f>
        <v>1300.6727832359</v>
      </c>
      <c r="U485" s="14" t="n">
        <f aca="false">$B$4-55*($B$5+$B$6)/30-IF($B$11&lt;=55,$B$12,0)+L485+M485+N485</f>
        <v>3176.67342710618</v>
      </c>
      <c r="V485" s="14" t="n">
        <f aca="false">$B$4-69*($B$5+$B$6)/30-IF($B$11&lt;=69,$B$12,0)+L485+M485+N485+O485</f>
        <v>5332.70650251334</v>
      </c>
      <c r="W485" s="14" t="n">
        <f aca="false">$B$4-83*($B$5+$B$6)/30-IF($B$11&lt;=83,$B$12,0)+L485+M485+N485+O485+P485</f>
        <v>7360.20022026091</v>
      </c>
      <c r="X485" s="14" t="n">
        <f aca="false">$B$4-90*($B$5+$B$6)/30-IF($B$11&lt;=90,$B$12,0)+L485+M485+N485+O485+P485+Q485</f>
        <v>10436.1347525462</v>
      </c>
      <c r="AA485" s="14" t="n">
        <f aca="false">MIN(R485:X485)</f>
        <v>1300.6727832359</v>
      </c>
    </row>
    <row r="486" customFormat="false" ht="15" hidden="false" customHeight="false" outlineLevel="0" collapsed="false">
      <c r="K486" s="2" t="n">
        <v>481</v>
      </c>
      <c r="L486" s="14" t="n">
        <f aca="true">$B$16+NORMINV(RAND(),0,SQRT($B$13*($B$7+$B$8^2))*$B$9*(1-$B$10))</f>
        <v>4245.9308752903</v>
      </c>
      <c r="M486" s="14" t="n">
        <f aca="true">$B$16+NORMINV(RAND(),0,SQRT($B$13*($B$7+$B$8^2))*$B$9*(1-$B$10))</f>
        <v>4049.33451010571</v>
      </c>
      <c r="N486" s="14" t="n">
        <f aca="true">$B$16+NORMINV(RAND(),0,SQRT($B$13*($B$7+$B$8^2))*$B$9*(1-$B$10))</f>
        <v>4384.14014644796</v>
      </c>
      <c r="O486" s="14" t="n">
        <f aca="true">$B$16+NORMINV(RAND(),0,SQRT($B$13*($B$7+$B$8^2))*$B$9*(1-$B$10))</f>
        <v>3962.07126601614</v>
      </c>
      <c r="P486" s="14" t="n">
        <f aca="true">$B$16+NORMINV(RAND(),0,SQRT($B$13*($B$7+$B$8^2))*$B$9*(1-$B$10))</f>
        <v>4355.04728881068</v>
      </c>
      <c r="Q486" s="14" t="n">
        <f aca="true">$B$16+NORMINV(RAND(),0,SQRT($B$13*($B$7+$B$8^2))*$B$9*(1-$B$10))</f>
        <v>4423.35716224828</v>
      </c>
      <c r="R486" s="14" t="n">
        <f aca="false">$B$4-13*($B$5+$B$6)/30-IF($B$11&lt;=13,$B$12,0)+0</f>
        <v>8876.66666666667</v>
      </c>
      <c r="S486" s="14" t="n">
        <f aca="false">$B$4-27*($B$5+$B$6)/30-IF($B$11&lt;=27,$B$12,0)+L486</f>
        <v>10835.9308752903</v>
      </c>
      <c r="T486" s="14" t="n">
        <f aca="false">$B$4-41*($B$5+$B$6)/30-IF($B$11&lt;=41,$B$12,0)+L486+M486</f>
        <v>1413.79871872934</v>
      </c>
      <c r="U486" s="14" t="n">
        <f aca="false">$B$4-55*($B$5+$B$6)/30-IF($B$11&lt;=55,$B$12,0)+L486+M486+N486</f>
        <v>3511.27219851063</v>
      </c>
      <c r="V486" s="14" t="n">
        <f aca="false">$B$4-69*($B$5+$B$6)/30-IF($B$11&lt;=69,$B$12,0)+L486+M486+N486+O486</f>
        <v>5186.6767978601</v>
      </c>
      <c r="W486" s="14" t="n">
        <f aca="false">$B$4-83*($B$5+$B$6)/30-IF($B$11&lt;=83,$B$12,0)+L486+M486+N486+O486+P486</f>
        <v>7255.05742000412</v>
      </c>
      <c r="X486" s="14" t="n">
        <f aca="false">$B$4-90*($B$5+$B$6)/30-IF($B$11&lt;=90,$B$12,0)+L486+M486+N486+O486+P486+Q486</f>
        <v>10535.0812489191</v>
      </c>
      <c r="AA486" s="14" t="n">
        <f aca="false">MIN(R486:X486)</f>
        <v>1413.79871872934</v>
      </c>
    </row>
    <row r="487" customFormat="false" ht="15" hidden="false" customHeight="false" outlineLevel="0" collapsed="false">
      <c r="K487" s="2" t="n">
        <v>482</v>
      </c>
      <c r="L487" s="14" t="n">
        <f aca="true">$B$16+NORMINV(RAND(),0,SQRT($B$13*($B$7+$B$8^2))*$B$9*(1-$B$10))</f>
        <v>4137.85675082688</v>
      </c>
      <c r="M487" s="14" t="n">
        <f aca="true">$B$16+NORMINV(RAND(),0,SQRT($B$13*($B$7+$B$8^2))*$B$9*(1-$B$10))</f>
        <v>3746.6336549826</v>
      </c>
      <c r="N487" s="14" t="n">
        <f aca="true">$B$16+NORMINV(RAND(),0,SQRT($B$13*($B$7+$B$8^2))*$B$9*(1-$B$10))</f>
        <v>4438.45111999858</v>
      </c>
      <c r="O487" s="14" t="n">
        <f aca="true">$B$16+NORMINV(RAND(),0,SQRT($B$13*($B$7+$B$8^2))*$B$9*(1-$B$10))</f>
        <v>4359.82867381476</v>
      </c>
      <c r="P487" s="14" t="n">
        <f aca="true">$B$16+NORMINV(RAND(),0,SQRT($B$13*($B$7+$B$8^2))*$B$9*(1-$B$10))</f>
        <v>3972.76967457647</v>
      </c>
      <c r="Q487" s="14" t="n">
        <f aca="true">$B$16+NORMINV(RAND(),0,SQRT($B$13*($B$7+$B$8^2))*$B$9*(1-$B$10))</f>
        <v>3781.10562299319</v>
      </c>
      <c r="R487" s="14" t="n">
        <f aca="false">$B$4-13*($B$5+$B$6)/30-IF($B$11&lt;=13,$B$12,0)+0</f>
        <v>8876.66666666667</v>
      </c>
      <c r="S487" s="14" t="n">
        <f aca="false">$B$4-27*($B$5+$B$6)/30-IF($B$11&lt;=27,$B$12,0)+L487</f>
        <v>10727.8567508269</v>
      </c>
      <c r="T487" s="14" t="n">
        <f aca="false">$B$4-41*($B$5+$B$6)/30-IF($B$11&lt;=41,$B$12,0)+L487+M487</f>
        <v>1003.02373914281</v>
      </c>
      <c r="U487" s="14" t="n">
        <f aca="false">$B$4-55*($B$5+$B$6)/30-IF($B$11&lt;=55,$B$12,0)+L487+M487+N487</f>
        <v>3154.80819247472</v>
      </c>
      <c r="V487" s="14" t="n">
        <f aca="false">$B$4-69*($B$5+$B$6)/30-IF($B$11&lt;=69,$B$12,0)+L487+M487+N487+O487</f>
        <v>5227.97019962282</v>
      </c>
      <c r="W487" s="14" t="n">
        <f aca="false">$B$4-83*($B$5+$B$6)/30-IF($B$11&lt;=83,$B$12,0)+L487+M487+N487+O487+P487</f>
        <v>6914.07320753262</v>
      </c>
      <c r="X487" s="14" t="n">
        <f aca="false">$B$4-90*($B$5+$B$6)/30-IF($B$11&lt;=90,$B$12,0)+L487+M487+N487+O487+P487+Q487</f>
        <v>9551.84549719247</v>
      </c>
      <c r="AA487" s="14" t="n">
        <f aca="false">MIN(R487:X487)</f>
        <v>1003.02373914281</v>
      </c>
    </row>
    <row r="488" customFormat="false" ht="15" hidden="false" customHeight="false" outlineLevel="0" collapsed="false">
      <c r="K488" s="2" t="n">
        <v>483</v>
      </c>
      <c r="L488" s="14" t="n">
        <f aca="true">$B$16+NORMINV(RAND(),0,SQRT($B$13*($B$7+$B$8^2))*$B$9*(1-$B$10))</f>
        <v>4024.25998524052</v>
      </c>
      <c r="M488" s="14" t="n">
        <f aca="true">$B$16+NORMINV(RAND(),0,SQRT($B$13*($B$7+$B$8^2))*$B$9*(1-$B$10))</f>
        <v>4311.59842868021</v>
      </c>
      <c r="N488" s="14" t="n">
        <f aca="true">$B$16+NORMINV(RAND(),0,SQRT($B$13*($B$7+$B$8^2))*$B$9*(1-$B$10))</f>
        <v>3623.05129454979</v>
      </c>
      <c r="O488" s="14" t="n">
        <f aca="true">$B$16+NORMINV(RAND(),0,SQRT($B$13*($B$7+$B$8^2))*$B$9*(1-$B$10))</f>
        <v>3841.68957823443</v>
      </c>
      <c r="P488" s="14" t="n">
        <f aca="true">$B$16+NORMINV(RAND(),0,SQRT($B$13*($B$7+$B$8^2))*$B$9*(1-$B$10))</f>
        <v>4113.71918897665</v>
      </c>
      <c r="Q488" s="14" t="n">
        <f aca="true">$B$16+NORMINV(RAND(),0,SQRT($B$13*($B$7+$B$8^2))*$B$9*(1-$B$10))</f>
        <v>4428.43839898825</v>
      </c>
      <c r="R488" s="14" t="n">
        <f aca="false">$B$4-13*($B$5+$B$6)/30-IF($B$11&lt;=13,$B$12,0)+0</f>
        <v>8876.66666666667</v>
      </c>
      <c r="S488" s="14" t="n">
        <f aca="false">$B$4-27*($B$5+$B$6)/30-IF($B$11&lt;=27,$B$12,0)+L488</f>
        <v>10614.2599852405</v>
      </c>
      <c r="T488" s="14" t="n">
        <f aca="false">$B$4-41*($B$5+$B$6)/30-IF($B$11&lt;=41,$B$12,0)+L488+M488</f>
        <v>1454.39174725406</v>
      </c>
      <c r="U488" s="14" t="n">
        <f aca="false">$B$4-55*($B$5+$B$6)/30-IF($B$11&lt;=55,$B$12,0)+L488+M488+N488</f>
        <v>2790.77637513719</v>
      </c>
      <c r="V488" s="14" t="n">
        <f aca="false">$B$4-69*($B$5+$B$6)/30-IF($B$11&lt;=69,$B$12,0)+L488+M488+N488+O488</f>
        <v>4345.79928670495</v>
      </c>
      <c r="W488" s="14" t="n">
        <f aca="false">$B$4-83*($B$5+$B$6)/30-IF($B$11&lt;=83,$B$12,0)+L488+M488+N488+O488+P488</f>
        <v>6172.85180901493</v>
      </c>
      <c r="X488" s="14" t="n">
        <f aca="false">$B$4-90*($B$5+$B$6)/30-IF($B$11&lt;=90,$B$12,0)+L488+M488+N488+O488+P488+Q488</f>
        <v>9457.95687466985</v>
      </c>
      <c r="AA488" s="14" t="n">
        <f aca="false">MIN(R488:X488)</f>
        <v>1454.39174725406</v>
      </c>
    </row>
    <row r="489" customFormat="false" ht="15" hidden="false" customHeight="false" outlineLevel="0" collapsed="false">
      <c r="K489" s="2" t="n">
        <v>484</v>
      </c>
      <c r="L489" s="14" t="n">
        <f aca="true">$B$16+NORMINV(RAND(),0,SQRT($B$13*($B$7+$B$8^2))*$B$9*(1-$B$10))</f>
        <v>4418.46932631886</v>
      </c>
      <c r="M489" s="14" t="n">
        <f aca="true">$B$16+NORMINV(RAND(),0,SQRT($B$13*($B$7+$B$8^2))*$B$9*(1-$B$10))</f>
        <v>4679.43952862185</v>
      </c>
      <c r="N489" s="14" t="n">
        <f aca="true">$B$16+NORMINV(RAND(),0,SQRT($B$13*($B$7+$B$8^2))*$B$9*(1-$B$10))</f>
        <v>4181.47246709183</v>
      </c>
      <c r="O489" s="14" t="n">
        <f aca="true">$B$16+NORMINV(RAND(),0,SQRT($B$13*($B$7+$B$8^2))*$B$9*(1-$B$10))</f>
        <v>4005.42979201045</v>
      </c>
      <c r="P489" s="14" t="n">
        <f aca="true">$B$16+NORMINV(RAND(),0,SQRT($B$13*($B$7+$B$8^2))*$B$9*(1-$B$10))</f>
        <v>4271.87459883096</v>
      </c>
      <c r="Q489" s="14" t="n">
        <f aca="true">$B$16+NORMINV(RAND(),0,SQRT($B$13*($B$7+$B$8^2))*$B$9*(1-$B$10))</f>
        <v>4023.48344576256</v>
      </c>
      <c r="R489" s="14" t="n">
        <f aca="false">$B$4-13*($B$5+$B$6)/30-IF($B$11&lt;=13,$B$12,0)+0</f>
        <v>8876.66666666667</v>
      </c>
      <c r="S489" s="14" t="n">
        <f aca="false">$B$4-27*($B$5+$B$6)/30-IF($B$11&lt;=27,$B$12,0)+L489</f>
        <v>11008.4693263189</v>
      </c>
      <c r="T489" s="14" t="n">
        <f aca="false">$B$4-41*($B$5+$B$6)/30-IF($B$11&lt;=41,$B$12,0)+L489+M489</f>
        <v>2216.44218827404</v>
      </c>
      <c r="U489" s="14" t="n">
        <f aca="false">$B$4-55*($B$5+$B$6)/30-IF($B$11&lt;=55,$B$12,0)+L489+M489+N489</f>
        <v>4111.2479886992</v>
      </c>
      <c r="V489" s="14" t="n">
        <f aca="false">$B$4-69*($B$5+$B$6)/30-IF($B$11&lt;=69,$B$12,0)+L489+M489+N489+O489</f>
        <v>5830.01111404298</v>
      </c>
      <c r="W489" s="14" t="n">
        <f aca="false">$B$4-83*($B$5+$B$6)/30-IF($B$11&lt;=83,$B$12,0)+L489+M489+N489+O489+P489</f>
        <v>7815.21904620727</v>
      </c>
      <c r="X489" s="14" t="n">
        <f aca="false">$B$4-90*($B$5+$B$6)/30-IF($B$11&lt;=90,$B$12,0)+L489+M489+N489+O489+P489+Q489</f>
        <v>10695.3691586365</v>
      </c>
      <c r="AA489" s="14" t="n">
        <f aca="false">MIN(R489:X489)</f>
        <v>2216.44218827404</v>
      </c>
    </row>
    <row r="490" customFormat="false" ht="15" hidden="false" customHeight="false" outlineLevel="0" collapsed="false">
      <c r="K490" s="2" t="n">
        <v>485</v>
      </c>
      <c r="L490" s="14" t="n">
        <f aca="true">$B$16+NORMINV(RAND(),0,SQRT($B$13*($B$7+$B$8^2))*$B$9*(1-$B$10))</f>
        <v>4145.3579497681</v>
      </c>
      <c r="M490" s="14" t="n">
        <f aca="true">$B$16+NORMINV(RAND(),0,SQRT($B$13*($B$7+$B$8^2))*$B$9*(1-$B$10))</f>
        <v>4545.41507603946</v>
      </c>
      <c r="N490" s="14" t="n">
        <f aca="true">$B$16+NORMINV(RAND(),0,SQRT($B$13*($B$7+$B$8^2))*$B$9*(1-$B$10))</f>
        <v>4105.54902287855</v>
      </c>
      <c r="O490" s="14" t="n">
        <f aca="true">$B$16+NORMINV(RAND(),0,SQRT($B$13*($B$7+$B$8^2))*$B$9*(1-$B$10))</f>
        <v>3912.15275228352</v>
      </c>
      <c r="P490" s="14" t="n">
        <f aca="true">$B$16+NORMINV(RAND(),0,SQRT($B$13*($B$7+$B$8^2))*$B$9*(1-$B$10))</f>
        <v>4488.47141098804</v>
      </c>
      <c r="Q490" s="14" t="n">
        <f aca="true">$B$16+NORMINV(RAND(),0,SQRT($B$13*($B$7+$B$8^2))*$B$9*(1-$B$10))</f>
        <v>4079.52592012303</v>
      </c>
      <c r="R490" s="14" t="n">
        <f aca="false">$B$4-13*($B$5+$B$6)/30-IF($B$11&lt;=13,$B$12,0)+0</f>
        <v>8876.66666666667</v>
      </c>
      <c r="S490" s="14" t="n">
        <f aca="false">$B$4-27*($B$5+$B$6)/30-IF($B$11&lt;=27,$B$12,0)+L490</f>
        <v>10735.3579497681</v>
      </c>
      <c r="T490" s="14" t="n">
        <f aca="false">$B$4-41*($B$5+$B$6)/30-IF($B$11&lt;=41,$B$12,0)+L490+M490</f>
        <v>1809.30635914089</v>
      </c>
      <c r="U490" s="14" t="n">
        <f aca="false">$B$4-55*($B$5+$B$6)/30-IF($B$11&lt;=55,$B$12,0)+L490+M490+N490</f>
        <v>3628.18871535277</v>
      </c>
      <c r="V490" s="14" t="n">
        <f aca="false">$B$4-69*($B$5+$B$6)/30-IF($B$11&lt;=69,$B$12,0)+L490+M490+N490+O490</f>
        <v>5253.67480096962</v>
      </c>
      <c r="W490" s="14" t="n">
        <f aca="false">$B$4-83*($B$5+$B$6)/30-IF($B$11&lt;=83,$B$12,0)+L490+M490+N490+O490+P490</f>
        <v>7455.47954529099</v>
      </c>
      <c r="X490" s="14" t="n">
        <f aca="false">$B$4-90*($B$5+$B$6)/30-IF($B$11&lt;=90,$B$12,0)+L490+M490+N490+O490+P490+Q490</f>
        <v>10391.6721320807</v>
      </c>
      <c r="AA490" s="14" t="n">
        <f aca="false">MIN(R490:X490)</f>
        <v>1809.30635914089</v>
      </c>
    </row>
    <row r="491" customFormat="false" ht="15" hidden="false" customHeight="false" outlineLevel="0" collapsed="false">
      <c r="K491" s="2" t="n">
        <v>486</v>
      </c>
      <c r="L491" s="14" t="n">
        <f aca="true">$B$16+NORMINV(RAND(),0,SQRT($B$13*($B$7+$B$8^2))*$B$9*(1-$B$10))</f>
        <v>4682.74861104191</v>
      </c>
      <c r="M491" s="14" t="n">
        <f aca="true">$B$16+NORMINV(RAND(),0,SQRT($B$13*($B$7+$B$8^2))*$B$9*(1-$B$10))</f>
        <v>4312.71790014024</v>
      </c>
      <c r="N491" s="14" t="n">
        <f aca="true">$B$16+NORMINV(RAND(),0,SQRT($B$13*($B$7+$B$8^2))*$B$9*(1-$B$10))</f>
        <v>4169.49294643573</v>
      </c>
      <c r="O491" s="14" t="n">
        <f aca="true">$B$16+NORMINV(RAND(),0,SQRT($B$13*($B$7+$B$8^2))*$B$9*(1-$B$10))</f>
        <v>3683.19485546852</v>
      </c>
      <c r="P491" s="14" t="n">
        <f aca="true">$B$16+NORMINV(RAND(),0,SQRT($B$13*($B$7+$B$8^2))*$B$9*(1-$B$10))</f>
        <v>3348.54504870259</v>
      </c>
      <c r="Q491" s="14" t="n">
        <f aca="true">$B$16+NORMINV(RAND(),0,SQRT($B$13*($B$7+$B$8^2))*$B$9*(1-$B$10))</f>
        <v>3653.84531612937</v>
      </c>
      <c r="R491" s="14" t="n">
        <f aca="false">$B$4-13*($B$5+$B$6)/30-IF($B$11&lt;=13,$B$12,0)+0</f>
        <v>8876.66666666667</v>
      </c>
      <c r="S491" s="14" t="n">
        <f aca="false">$B$4-27*($B$5+$B$6)/30-IF($B$11&lt;=27,$B$12,0)+L491</f>
        <v>11272.7486110419</v>
      </c>
      <c r="T491" s="14" t="n">
        <f aca="false">$B$4-41*($B$5+$B$6)/30-IF($B$11&lt;=41,$B$12,0)+L491+M491</f>
        <v>2113.99984451547</v>
      </c>
      <c r="U491" s="14" t="n">
        <f aca="false">$B$4-55*($B$5+$B$6)/30-IF($B$11&lt;=55,$B$12,0)+L491+M491+N491</f>
        <v>3996.82612428453</v>
      </c>
      <c r="V491" s="14" t="n">
        <f aca="false">$B$4-69*($B$5+$B$6)/30-IF($B$11&lt;=69,$B$12,0)+L491+M491+N491+O491</f>
        <v>5393.35431308638</v>
      </c>
      <c r="W491" s="14" t="n">
        <f aca="false">$B$4-83*($B$5+$B$6)/30-IF($B$11&lt;=83,$B$12,0)+L491+M491+N491+O491+P491</f>
        <v>6455.23269512231</v>
      </c>
      <c r="X491" s="14" t="n">
        <f aca="false">$B$4-90*($B$5+$B$6)/30-IF($B$11&lt;=90,$B$12,0)+L491+M491+N491+O491+P491+Q491</f>
        <v>8965.74467791835</v>
      </c>
      <c r="AA491" s="14" t="n">
        <f aca="false">MIN(R491:X491)</f>
        <v>2113.99984451547</v>
      </c>
    </row>
    <row r="492" customFormat="false" ht="15" hidden="false" customHeight="false" outlineLevel="0" collapsed="false">
      <c r="K492" s="2" t="n">
        <v>487</v>
      </c>
      <c r="L492" s="14" t="n">
        <f aca="true">$B$16+NORMINV(RAND(),0,SQRT($B$13*($B$7+$B$8^2))*$B$9*(1-$B$10))</f>
        <v>4021.94451022033</v>
      </c>
      <c r="M492" s="14" t="n">
        <f aca="true">$B$16+NORMINV(RAND(),0,SQRT($B$13*($B$7+$B$8^2))*$B$9*(1-$B$10))</f>
        <v>4067.44555043132</v>
      </c>
      <c r="N492" s="14" t="n">
        <f aca="true">$B$16+NORMINV(RAND(),0,SQRT($B$13*($B$7+$B$8^2))*$B$9*(1-$B$10))</f>
        <v>4858.0668597066</v>
      </c>
      <c r="O492" s="14" t="n">
        <f aca="true">$B$16+NORMINV(RAND(),0,SQRT($B$13*($B$7+$B$8^2))*$B$9*(1-$B$10))</f>
        <v>3883.91700260167</v>
      </c>
      <c r="P492" s="14" t="n">
        <f aca="true">$B$16+NORMINV(RAND(),0,SQRT($B$13*($B$7+$B$8^2))*$B$9*(1-$B$10))</f>
        <v>4092.92307527062</v>
      </c>
      <c r="Q492" s="14" t="n">
        <f aca="true">$B$16+NORMINV(RAND(),0,SQRT($B$13*($B$7+$B$8^2))*$B$9*(1-$B$10))</f>
        <v>4442.0075350155</v>
      </c>
      <c r="R492" s="14" t="n">
        <f aca="false">$B$4-13*($B$5+$B$6)/30-IF($B$11&lt;=13,$B$12,0)+0</f>
        <v>8876.66666666667</v>
      </c>
      <c r="S492" s="14" t="n">
        <f aca="false">$B$4-27*($B$5+$B$6)/30-IF($B$11&lt;=27,$B$12,0)+L492</f>
        <v>10611.9445102203</v>
      </c>
      <c r="T492" s="14" t="n">
        <f aca="false">$B$4-41*($B$5+$B$6)/30-IF($B$11&lt;=41,$B$12,0)+L492+M492</f>
        <v>1207.92339398498</v>
      </c>
      <c r="U492" s="14" t="n">
        <f aca="false">$B$4-55*($B$5+$B$6)/30-IF($B$11&lt;=55,$B$12,0)+L492+M492+N492</f>
        <v>3779.32358702492</v>
      </c>
      <c r="V492" s="14" t="n">
        <f aca="false">$B$4-69*($B$5+$B$6)/30-IF($B$11&lt;=69,$B$12,0)+L492+M492+N492+O492</f>
        <v>5376.57392295992</v>
      </c>
      <c r="W492" s="14" t="n">
        <f aca="false">$B$4-83*($B$5+$B$6)/30-IF($B$11&lt;=83,$B$12,0)+L492+M492+N492+O492+P492</f>
        <v>7182.83033156387</v>
      </c>
      <c r="X492" s="14" t="n">
        <f aca="false">$B$4-90*($B$5+$B$6)/30-IF($B$11&lt;=90,$B$12,0)+L492+M492+N492+O492+P492+Q492</f>
        <v>10481.504533246</v>
      </c>
      <c r="AA492" s="14" t="n">
        <f aca="false">MIN(R492:X492)</f>
        <v>1207.92339398498</v>
      </c>
    </row>
    <row r="493" customFormat="false" ht="15" hidden="false" customHeight="false" outlineLevel="0" collapsed="false">
      <c r="K493" s="2" t="n">
        <v>488</v>
      </c>
      <c r="L493" s="14" t="n">
        <f aca="true">$B$16+NORMINV(RAND(),0,SQRT($B$13*($B$7+$B$8^2))*$B$9*(1-$B$10))</f>
        <v>3719.37526633283</v>
      </c>
      <c r="M493" s="14" t="n">
        <f aca="true">$B$16+NORMINV(RAND(),0,SQRT($B$13*($B$7+$B$8^2))*$B$9*(1-$B$10))</f>
        <v>4120.1986965008</v>
      </c>
      <c r="N493" s="14" t="n">
        <f aca="true">$B$16+NORMINV(RAND(),0,SQRT($B$13*($B$7+$B$8^2))*$B$9*(1-$B$10))</f>
        <v>3543.28241969881</v>
      </c>
      <c r="O493" s="14" t="n">
        <f aca="true">$B$16+NORMINV(RAND(),0,SQRT($B$13*($B$7+$B$8^2))*$B$9*(1-$B$10))</f>
        <v>4478.78910523496</v>
      </c>
      <c r="P493" s="14" t="n">
        <f aca="true">$B$16+NORMINV(RAND(),0,SQRT($B$13*($B$7+$B$8^2))*$B$9*(1-$B$10))</f>
        <v>3761.58660056152</v>
      </c>
      <c r="Q493" s="14" t="n">
        <f aca="true">$B$16+NORMINV(RAND(),0,SQRT($B$13*($B$7+$B$8^2))*$B$9*(1-$B$10))</f>
        <v>3339.34869816195</v>
      </c>
      <c r="R493" s="14" t="n">
        <f aca="false">$B$4-13*($B$5+$B$6)/30-IF($B$11&lt;=13,$B$12,0)+0</f>
        <v>8876.66666666667</v>
      </c>
      <c r="S493" s="14" t="n">
        <f aca="false">$B$4-27*($B$5+$B$6)/30-IF($B$11&lt;=27,$B$12,0)+L493</f>
        <v>10309.3752663328</v>
      </c>
      <c r="T493" s="14" t="n">
        <f aca="false">$B$4-41*($B$5+$B$6)/30-IF($B$11&lt;=41,$B$12,0)+L493+M493</f>
        <v>958.107296166962</v>
      </c>
      <c r="U493" s="14" t="n">
        <f aca="false">$B$4-55*($B$5+$B$6)/30-IF($B$11&lt;=55,$B$12,0)+L493+M493+N493</f>
        <v>2214.7230491991</v>
      </c>
      <c r="V493" s="14" t="n">
        <f aca="false">$B$4-69*($B$5+$B$6)/30-IF($B$11&lt;=69,$B$12,0)+L493+M493+N493+O493</f>
        <v>4406.8454877674</v>
      </c>
      <c r="W493" s="14" t="n">
        <f aca="false">$B$4-83*($B$5+$B$6)/30-IF($B$11&lt;=83,$B$12,0)+L493+M493+N493+O493+P493</f>
        <v>5881.76542166226</v>
      </c>
      <c r="X493" s="14" t="n">
        <f aca="false">$B$4-90*($B$5+$B$6)/30-IF($B$11&lt;=90,$B$12,0)+L493+M493+N493+O493+P493+Q493</f>
        <v>8077.78078649087</v>
      </c>
      <c r="AA493" s="14" t="n">
        <f aca="false">MIN(R493:X493)</f>
        <v>958.107296166962</v>
      </c>
    </row>
    <row r="494" customFormat="false" ht="15" hidden="false" customHeight="false" outlineLevel="0" collapsed="false">
      <c r="K494" s="2" t="n">
        <v>489</v>
      </c>
      <c r="L494" s="14" t="n">
        <f aca="true">$B$16+NORMINV(RAND(),0,SQRT($B$13*($B$7+$B$8^2))*$B$9*(1-$B$10))</f>
        <v>4789.76288266519</v>
      </c>
      <c r="M494" s="14" t="n">
        <f aca="true">$B$16+NORMINV(RAND(),0,SQRT($B$13*($B$7+$B$8^2))*$B$9*(1-$B$10))</f>
        <v>4136.89203371641</v>
      </c>
      <c r="N494" s="14" t="n">
        <f aca="true">$B$16+NORMINV(RAND(),0,SQRT($B$13*($B$7+$B$8^2))*$B$9*(1-$B$10))</f>
        <v>3834.48924320932</v>
      </c>
      <c r="O494" s="14" t="n">
        <f aca="true">$B$16+NORMINV(RAND(),0,SQRT($B$13*($B$7+$B$8^2))*$B$9*(1-$B$10))</f>
        <v>4437.38180147855</v>
      </c>
      <c r="P494" s="14" t="n">
        <f aca="true">$B$16+NORMINV(RAND(),0,SQRT($B$13*($B$7+$B$8^2))*$B$9*(1-$B$10))</f>
        <v>4084.66062809403</v>
      </c>
      <c r="Q494" s="14" t="n">
        <f aca="true">$B$16+NORMINV(RAND(),0,SQRT($B$13*($B$7+$B$8^2))*$B$9*(1-$B$10))</f>
        <v>4365.29287949992</v>
      </c>
      <c r="R494" s="14" t="n">
        <f aca="false">$B$4-13*($B$5+$B$6)/30-IF($B$11&lt;=13,$B$12,0)+0</f>
        <v>8876.66666666667</v>
      </c>
      <c r="S494" s="14" t="n">
        <f aca="false">$B$4-27*($B$5+$B$6)/30-IF($B$11&lt;=27,$B$12,0)+L494</f>
        <v>11379.7628826652</v>
      </c>
      <c r="T494" s="14" t="n">
        <f aca="false">$B$4-41*($B$5+$B$6)/30-IF($B$11&lt;=41,$B$12,0)+L494+M494</f>
        <v>2045.18824971493</v>
      </c>
      <c r="U494" s="14" t="n">
        <f aca="false">$B$4-55*($B$5+$B$6)/30-IF($B$11&lt;=55,$B$12,0)+L494+M494+N494</f>
        <v>3593.01082625758</v>
      </c>
      <c r="V494" s="14" t="n">
        <f aca="false">$B$4-69*($B$5+$B$6)/30-IF($B$11&lt;=69,$B$12,0)+L494+M494+N494+O494</f>
        <v>5743.72596106946</v>
      </c>
      <c r="W494" s="14" t="n">
        <f aca="false">$B$4-83*($B$5+$B$6)/30-IF($B$11&lt;=83,$B$12,0)+L494+M494+N494+O494+P494</f>
        <v>7541.71992249682</v>
      </c>
      <c r="X494" s="14" t="n">
        <f aca="false">$B$4-90*($B$5+$B$6)/30-IF($B$11&lt;=90,$B$12,0)+L494+M494+N494+O494+P494+Q494</f>
        <v>10763.6794686634</v>
      </c>
      <c r="AA494" s="14" t="n">
        <f aca="false">MIN(R494:X494)</f>
        <v>2045.18824971493</v>
      </c>
    </row>
    <row r="495" customFormat="false" ht="15" hidden="false" customHeight="false" outlineLevel="0" collapsed="false">
      <c r="K495" s="2" t="n">
        <v>490</v>
      </c>
      <c r="L495" s="14" t="n">
        <f aca="true">$B$16+NORMINV(RAND(),0,SQRT($B$13*($B$7+$B$8^2))*$B$9*(1-$B$10))</f>
        <v>3716.12033008735</v>
      </c>
      <c r="M495" s="14" t="n">
        <f aca="true">$B$16+NORMINV(RAND(),0,SQRT($B$13*($B$7+$B$8^2))*$B$9*(1-$B$10))</f>
        <v>3544.74041624725</v>
      </c>
      <c r="N495" s="14" t="n">
        <f aca="true">$B$16+NORMINV(RAND(),0,SQRT($B$13*($B$7+$B$8^2))*$B$9*(1-$B$10))</f>
        <v>4263.28854393089</v>
      </c>
      <c r="O495" s="14" t="n">
        <f aca="true">$B$16+NORMINV(RAND(),0,SQRT($B$13*($B$7+$B$8^2))*$B$9*(1-$B$10))</f>
        <v>4431.32524201848</v>
      </c>
      <c r="P495" s="14" t="n">
        <f aca="true">$B$16+NORMINV(RAND(),0,SQRT($B$13*($B$7+$B$8^2))*$B$9*(1-$B$10))</f>
        <v>3838.23999712841</v>
      </c>
      <c r="Q495" s="14" t="n">
        <f aca="true">$B$16+NORMINV(RAND(),0,SQRT($B$13*($B$7+$B$8^2))*$B$9*(1-$B$10))</f>
        <v>3929.32528644771</v>
      </c>
      <c r="R495" s="14" t="n">
        <f aca="false">$B$4-13*($B$5+$B$6)/30-IF($B$11&lt;=13,$B$12,0)+0</f>
        <v>8876.66666666667</v>
      </c>
      <c r="S495" s="14" t="n">
        <f aca="false">$B$4-27*($B$5+$B$6)/30-IF($B$11&lt;=27,$B$12,0)+L495</f>
        <v>10306.1203300874</v>
      </c>
      <c r="T495" s="14" t="n">
        <f aca="false">$B$4-41*($B$5+$B$6)/30-IF($B$11&lt;=41,$B$12,0)+L495+M495</f>
        <v>379.39407966793</v>
      </c>
      <c r="U495" s="14" t="n">
        <f aca="false">$B$4-55*($B$5+$B$6)/30-IF($B$11&lt;=55,$B$12,0)+L495+M495+N495</f>
        <v>2356.01595693215</v>
      </c>
      <c r="V495" s="14" t="n">
        <f aca="false">$B$4-69*($B$5+$B$6)/30-IF($B$11&lt;=69,$B$12,0)+L495+M495+N495+O495</f>
        <v>4500.67453228397</v>
      </c>
      <c r="W495" s="14" t="n">
        <f aca="false">$B$4-83*($B$5+$B$6)/30-IF($B$11&lt;=83,$B$12,0)+L495+M495+N495+O495+P495</f>
        <v>6052.24786274572</v>
      </c>
      <c r="X495" s="14" t="n">
        <f aca="false">$B$4-90*($B$5+$B$6)/30-IF($B$11&lt;=90,$B$12,0)+L495+M495+N495+O495+P495+Q495</f>
        <v>8838.2398158601</v>
      </c>
      <c r="AA495" s="14" t="n">
        <f aca="false">MIN(R495:X495)</f>
        <v>379.39407966793</v>
      </c>
    </row>
    <row r="496" customFormat="false" ht="15" hidden="false" customHeight="false" outlineLevel="0" collapsed="false">
      <c r="K496" s="2" t="n">
        <v>491</v>
      </c>
      <c r="L496" s="14" t="n">
        <f aca="true">$B$16+NORMINV(RAND(),0,SQRT($B$13*($B$7+$B$8^2))*$B$9*(1-$B$10))</f>
        <v>3573.44464043788</v>
      </c>
      <c r="M496" s="14" t="n">
        <f aca="true">$B$16+NORMINV(RAND(),0,SQRT($B$13*($B$7+$B$8^2))*$B$9*(1-$B$10))</f>
        <v>4308.40519322812</v>
      </c>
      <c r="N496" s="14" t="n">
        <f aca="true">$B$16+NORMINV(RAND(),0,SQRT($B$13*($B$7+$B$8^2))*$B$9*(1-$B$10))</f>
        <v>4345.01188074589</v>
      </c>
      <c r="O496" s="14" t="n">
        <f aca="true">$B$16+NORMINV(RAND(),0,SQRT($B$13*($B$7+$B$8^2))*$B$9*(1-$B$10))</f>
        <v>3974.11366518397</v>
      </c>
      <c r="P496" s="14" t="n">
        <f aca="true">$B$16+NORMINV(RAND(),0,SQRT($B$13*($B$7+$B$8^2))*$B$9*(1-$B$10))</f>
        <v>3915.94933923737</v>
      </c>
      <c r="Q496" s="14" t="n">
        <f aca="true">$B$16+NORMINV(RAND(),0,SQRT($B$13*($B$7+$B$8^2))*$B$9*(1-$B$10))</f>
        <v>4527.5949799967</v>
      </c>
      <c r="R496" s="14" t="n">
        <f aca="false">$B$4-13*($B$5+$B$6)/30-IF($B$11&lt;=13,$B$12,0)+0</f>
        <v>8876.66666666667</v>
      </c>
      <c r="S496" s="14" t="n">
        <f aca="false">$B$4-27*($B$5+$B$6)/30-IF($B$11&lt;=27,$B$12,0)+L496</f>
        <v>10163.4446404379</v>
      </c>
      <c r="T496" s="14" t="n">
        <f aca="false">$B$4-41*($B$5+$B$6)/30-IF($B$11&lt;=41,$B$12,0)+L496+M496</f>
        <v>1000.38316699933</v>
      </c>
      <c r="U496" s="14" t="n">
        <f aca="false">$B$4-55*($B$5+$B$6)/30-IF($B$11&lt;=55,$B$12,0)+L496+M496+N496</f>
        <v>3058.72838107855</v>
      </c>
      <c r="V496" s="14" t="n">
        <f aca="false">$B$4-69*($B$5+$B$6)/30-IF($B$11&lt;=69,$B$12,0)+L496+M496+N496+O496</f>
        <v>4746.17537959586</v>
      </c>
      <c r="W496" s="14" t="n">
        <f aca="false">$B$4-83*($B$5+$B$6)/30-IF($B$11&lt;=83,$B$12,0)+L496+M496+N496+O496+P496</f>
        <v>6375.45805216656</v>
      </c>
      <c r="X496" s="14" t="n">
        <f aca="false">$B$4-90*($B$5+$B$6)/30-IF($B$11&lt;=90,$B$12,0)+L496+M496+N496+O496+P496+Q496</f>
        <v>9759.71969882992</v>
      </c>
      <c r="AA496" s="14" t="n">
        <f aca="false">MIN(R496:X496)</f>
        <v>1000.38316699933</v>
      </c>
    </row>
    <row r="497" customFormat="false" ht="15" hidden="false" customHeight="false" outlineLevel="0" collapsed="false">
      <c r="K497" s="2" t="n">
        <v>492</v>
      </c>
      <c r="L497" s="14" t="n">
        <f aca="true">$B$16+NORMINV(RAND(),0,SQRT($B$13*($B$7+$B$8^2))*$B$9*(1-$B$10))</f>
        <v>4259.03684668451</v>
      </c>
      <c r="M497" s="14" t="n">
        <f aca="true">$B$16+NORMINV(RAND(),0,SQRT($B$13*($B$7+$B$8^2))*$B$9*(1-$B$10))</f>
        <v>4332.8440265069</v>
      </c>
      <c r="N497" s="14" t="n">
        <f aca="true">$B$16+NORMINV(RAND(),0,SQRT($B$13*($B$7+$B$8^2))*$B$9*(1-$B$10))</f>
        <v>4441.95755426872</v>
      </c>
      <c r="O497" s="14" t="n">
        <f aca="true">$B$16+NORMINV(RAND(),0,SQRT($B$13*($B$7+$B$8^2))*$B$9*(1-$B$10))</f>
        <v>3345.44040972418</v>
      </c>
      <c r="P497" s="14" t="n">
        <f aca="true">$B$16+NORMINV(RAND(),0,SQRT($B$13*($B$7+$B$8^2))*$B$9*(1-$B$10))</f>
        <v>3738.88606467243</v>
      </c>
      <c r="Q497" s="14" t="n">
        <f aca="true">$B$16+NORMINV(RAND(),0,SQRT($B$13*($B$7+$B$8^2))*$B$9*(1-$B$10))</f>
        <v>4091.52716694173</v>
      </c>
      <c r="R497" s="14" t="n">
        <f aca="false">$B$4-13*($B$5+$B$6)/30-IF($B$11&lt;=13,$B$12,0)+0</f>
        <v>8876.66666666667</v>
      </c>
      <c r="S497" s="14" t="n">
        <f aca="false">$B$4-27*($B$5+$B$6)/30-IF($B$11&lt;=27,$B$12,0)+L497</f>
        <v>10849.0368466845</v>
      </c>
      <c r="T497" s="14" t="n">
        <f aca="false">$B$4-41*($B$5+$B$6)/30-IF($B$11&lt;=41,$B$12,0)+L497+M497</f>
        <v>1710.41420652474</v>
      </c>
      <c r="U497" s="14" t="n">
        <f aca="false">$B$4-55*($B$5+$B$6)/30-IF($B$11&lt;=55,$B$12,0)+L497+M497+N497</f>
        <v>3865.7050941268</v>
      </c>
      <c r="V497" s="14" t="n">
        <f aca="false">$B$4-69*($B$5+$B$6)/30-IF($B$11&lt;=69,$B$12,0)+L497+M497+N497+O497</f>
        <v>4924.47883718431</v>
      </c>
      <c r="W497" s="14" t="n">
        <f aca="false">$B$4-83*($B$5+$B$6)/30-IF($B$11&lt;=83,$B$12,0)+L497+M497+N497+O497+P497</f>
        <v>6376.69823519007</v>
      </c>
      <c r="X497" s="14" t="n">
        <f aca="false">$B$4-90*($B$5+$B$6)/30-IF($B$11&lt;=90,$B$12,0)+L497+M497+N497+O497+P497+Q497</f>
        <v>9324.89206879847</v>
      </c>
      <c r="AA497" s="14" t="n">
        <f aca="false">MIN(R497:X497)</f>
        <v>1710.41420652474</v>
      </c>
    </row>
    <row r="498" customFormat="false" ht="15" hidden="false" customHeight="false" outlineLevel="0" collapsed="false">
      <c r="K498" s="2" t="n">
        <v>493</v>
      </c>
      <c r="L498" s="14" t="n">
        <f aca="true">$B$16+NORMINV(RAND(),0,SQRT($B$13*($B$7+$B$8^2))*$B$9*(1-$B$10))</f>
        <v>3365.84219421343</v>
      </c>
      <c r="M498" s="14" t="n">
        <f aca="true">$B$16+NORMINV(RAND(),0,SQRT($B$13*($B$7+$B$8^2))*$B$9*(1-$B$10))</f>
        <v>4488.017640841</v>
      </c>
      <c r="N498" s="14" t="n">
        <f aca="true">$B$16+NORMINV(RAND(),0,SQRT($B$13*($B$7+$B$8^2))*$B$9*(1-$B$10))</f>
        <v>4598.81837474984</v>
      </c>
      <c r="O498" s="14" t="n">
        <f aca="true">$B$16+NORMINV(RAND(),0,SQRT($B$13*($B$7+$B$8^2))*$B$9*(1-$B$10))</f>
        <v>3624.4109345684</v>
      </c>
      <c r="P498" s="14" t="n">
        <f aca="true">$B$16+NORMINV(RAND(),0,SQRT($B$13*($B$7+$B$8^2))*$B$9*(1-$B$10))</f>
        <v>3959.02926843449</v>
      </c>
      <c r="Q498" s="14" t="n">
        <f aca="true">$B$16+NORMINV(RAND(),0,SQRT($B$13*($B$7+$B$8^2))*$B$9*(1-$B$10))</f>
        <v>4504.18898811135</v>
      </c>
      <c r="R498" s="14" t="n">
        <f aca="false">$B$4-13*($B$5+$B$6)/30-IF($B$11&lt;=13,$B$12,0)+0</f>
        <v>8876.66666666667</v>
      </c>
      <c r="S498" s="14" t="n">
        <f aca="false">$B$4-27*($B$5+$B$6)/30-IF($B$11&lt;=27,$B$12,0)+L498</f>
        <v>9955.84219421343</v>
      </c>
      <c r="T498" s="14" t="n">
        <f aca="false">$B$4-41*($B$5+$B$6)/30-IF($B$11&lt;=41,$B$12,0)+L498+M498</f>
        <v>972.393168387762</v>
      </c>
      <c r="U498" s="14" t="n">
        <f aca="false">$B$4-55*($B$5+$B$6)/30-IF($B$11&lt;=55,$B$12,0)+L498+M498+N498</f>
        <v>3284.54487647094</v>
      </c>
      <c r="V498" s="14" t="n">
        <f aca="false">$B$4-69*($B$5+$B$6)/30-IF($B$11&lt;=69,$B$12,0)+L498+M498+N498+O498</f>
        <v>4622.28914437267</v>
      </c>
      <c r="W498" s="14" t="n">
        <f aca="false">$B$4-83*($B$5+$B$6)/30-IF($B$11&lt;=83,$B$12,0)+L498+M498+N498+O498+P498</f>
        <v>6294.6517461405</v>
      </c>
      <c r="X498" s="14" t="n">
        <f aca="false">$B$4-90*($B$5+$B$6)/30-IF($B$11&lt;=90,$B$12,0)+L498+M498+N498+O498+P498+Q498</f>
        <v>9655.50740091851</v>
      </c>
      <c r="AA498" s="14" t="n">
        <f aca="false">MIN(R498:X498)</f>
        <v>972.393168387762</v>
      </c>
    </row>
    <row r="499" customFormat="false" ht="15" hidden="false" customHeight="false" outlineLevel="0" collapsed="false">
      <c r="K499" s="2" t="n">
        <v>494</v>
      </c>
      <c r="L499" s="14" t="n">
        <f aca="true">$B$16+NORMINV(RAND(),0,SQRT($B$13*($B$7+$B$8^2))*$B$9*(1-$B$10))</f>
        <v>4431.77330365673</v>
      </c>
      <c r="M499" s="14" t="n">
        <f aca="true">$B$16+NORMINV(RAND(),0,SQRT($B$13*($B$7+$B$8^2))*$B$9*(1-$B$10))</f>
        <v>3562.19117387287</v>
      </c>
      <c r="N499" s="14" t="n">
        <f aca="true">$B$16+NORMINV(RAND(),0,SQRT($B$13*($B$7+$B$8^2))*$B$9*(1-$B$10))</f>
        <v>4304.9742420366</v>
      </c>
      <c r="O499" s="14" t="n">
        <f aca="true">$B$16+NORMINV(RAND(),0,SQRT($B$13*($B$7+$B$8^2))*$B$9*(1-$B$10))</f>
        <v>3555.2662702877</v>
      </c>
      <c r="P499" s="14" t="n">
        <f aca="true">$B$16+NORMINV(RAND(),0,SQRT($B$13*($B$7+$B$8^2))*$B$9*(1-$B$10))</f>
        <v>4071.42020317425</v>
      </c>
      <c r="Q499" s="14" t="n">
        <f aca="true">$B$16+NORMINV(RAND(),0,SQRT($B$13*($B$7+$B$8^2))*$B$9*(1-$B$10))</f>
        <v>4107.5739063658</v>
      </c>
      <c r="R499" s="14" t="n">
        <f aca="false">$B$4-13*($B$5+$B$6)/30-IF($B$11&lt;=13,$B$12,0)+0</f>
        <v>8876.66666666667</v>
      </c>
      <c r="S499" s="14" t="n">
        <f aca="false">$B$4-27*($B$5+$B$6)/30-IF($B$11&lt;=27,$B$12,0)+L499</f>
        <v>11021.7733036567</v>
      </c>
      <c r="T499" s="14" t="n">
        <f aca="false">$B$4-41*($B$5+$B$6)/30-IF($B$11&lt;=41,$B$12,0)+L499+M499</f>
        <v>1112.49781086294</v>
      </c>
      <c r="U499" s="14" t="n">
        <f aca="false">$B$4-55*($B$5+$B$6)/30-IF($B$11&lt;=55,$B$12,0)+L499+M499+N499</f>
        <v>3130.80538623287</v>
      </c>
      <c r="V499" s="14" t="n">
        <f aca="false">$B$4-69*($B$5+$B$6)/30-IF($B$11&lt;=69,$B$12,0)+L499+M499+N499+O499</f>
        <v>4399.4049898539</v>
      </c>
      <c r="W499" s="14" t="n">
        <f aca="false">$B$4-83*($B$5+$B$6)/30-IF($B$11&lt;=83,$B$12,0)+L499+M499+N499+O499+P499</f>
        <v>6184.15852636148</v>
      </c>
      <c r="X499" s="14" t="n">
        <f aca="false">$B$4-90*($B$5+$B$6)/30-IF($B$11&lt;=90,$B$12,0)+L499+M499+N499+O499+P499+Q499</f>
        <v>9148.39909939395</v>
      </c>
      <c r="AA499" s="14" t="n">
        <f aca="false">MIN(R499:X499)</f>
        <v>1112.49781086294</v>
      </c>
    </row>
    <row r="500" customFormat="false" ht="15" hidden="false" customHeight="false" outlineLevel="0" collapsed="false">
      <c r="K500" s="2" t="n">
        <v>495</v>
      </c>
      <c r="L500" s="14" t="n">
        <f aca="true">$B$16+NORMINV(RAND(),0,SQRT($B$13*($B$7+$B$8^2))*$B$9*(1-$B$10))</f>
        <v>4550.5929111683</v>
      </c>
      <c r="M500" s="14" t="n">
        <f aca="true">$B$16+NORMINV(RAND(),0,SQRT($B$13*($B$7+$B$8^2))*$B$9*(1-$B$10))</f>
        <v>4256.96336390781</v>
      </c>
      <c r="N500" s="14" t="n">
        <f aca="true">$B$16+NORMINV(RAND(),0,SQRT($B$13*($B$7+$B$8^2))*$B$9*(1-$B$10))</f>
        <v>3885.26260448031</v>
      </c>
      <c r="O500" s="14" t="n">
        <f aca="true">$B$16+NORMINV(RAND(),0,SQRT($B$13*($B$7+$B$8^2))*$B$9*(1-$B$10))</f>
        <v>4507.93009182137</v>
      </c>
      <c r="P500" s="14" t="n">
        <f aca="true">$B$16+NORMINV(RAND(),0,SQRT($B$13*($B$7+$B$8^2))*$B$9*(1-$B$10))</f>
        <v>3997.86315585085</v>
      </c>
      <c r="Q500" s="14" t="n">
        <f aca="true">$B$16+NORMINV(RAND(),0,SQRT($B$13*($B$7+$B$8^2))*$B$9*(1-$B$10))</f>
        <v>4348.91100267386</v>
      </c>
      <c r="R500" s="14" t="n">
        <f aca="false">$B$4-13*($B$5+$B$6)/30-IF($B$11&lt;=13,$B$12,0)+0</f>
        <v>8876.66666666667</v>
      </c>
      <c r="S500" s="14" t="n">
        <f aca="false">$B$4-27*($B$5+$B$6)/30-IF($B$11&lt;=27,$B$12,0)+L500</f>
        <v>11140.5929111683</v>
      </c>
      <c r="T500" s="14" t="n">
        <f aca="false">$B$4-41*($B$5+$B$6)/30-IF($B$11&lt;=41,$B$12,0)+L500+M500</f>
        <v>1926.08960840944</v>
      </c>
      <c r="U500" s="14" t="n">
        <f aca="false">$B$4-55*($B$5+$B$6)/30-IF($B$11&lt;=55,$B$12,0)+L500+M500+N500</f>
        <v>3524.68554622308</v>
      </c>
      <c r="V500" s="14" t="n">
        <f aca="false">$B$4-69*($B$5+$B$6)/30-IF($B$11&lt;=69,$B$12,0)+L500+M500+N500+O500</f>
        <v>5745.94897137779</v>
      </c>
      <c r="W500" s="14" t="n">
        <f aca="false">$B$4-83*($B$5+$B$6)/30-IF($B$11&lt;=83,$B$12,0)+L500+M500+N500+O500+P500</f>
        <v>7457.14546056197</v>
      </c>
      <c r="X500" s="14" t="n">
        <f aca="false">$B$4-90*($B$5+$B$6)/30-IF($B$11&lt;=90,$B$12,0)+L500+M500+N500+O500+P500+Q500</f>
        <v>10662.7231299025</v>
      </c>
      <c r="AA500" s="14" t="n">
        <f aca="false">MIN(R500:X500)</f>
        <v>1926.08960840944</v>
      </c>
    </row>
    <row r="501" customFormat="false" ht="15" hidden="false" customHeight="false" outlineLevel="0" collapsed="false">
      <c r="K501" s="2" t="n">
        <v>496</v>
      </c>
      <c r="L501" s="14" t="n">
        <f aca="true">$B$16+NORMINV(RAND(),0,SQRT($B$13*($B$7+$B$8^2))*$B$9*(1-$B$10))</f>
        <v>4356.51295357949</v>
      </c>
      <c r="M501" s="14" t="n">
        <f aca="true">$B$16+NORMINV(RAND(),0,SQRT($B$13*($B$7+$B$8^2))*$B$9*(1-$B$10))</f>
        <v>4083.56621085106</v>
      </c>
      <c r="N501" s="14" t="n">
        <f aca="true">$B$16+NORMINV(RAND(),0,SQRT($B$13*($B$7+$B$8^2))*$B$9*(1-$B$10))</f>
        <v>4332.89344581473</v>
      </c>
      <c r="O501" s="14" t="n">
        <f aca="true">$B$16+NORMINV(RAND(),0,SQRT($B$13*($B$7+$B$8^2))*$B$9*(1-$B$10))</f>
        <v>4418.05971947598</v>
      </c>
      <c r="P501" s="14" t="n">
        <f aca="true">$B$16+NORMINV(RAND(),0,SQRT($B$13*($B$7+$B$8^2))*$B$9*(1-$B$10))</f>
        <v>4159.85094114829</v>
      </c>
      <c r="Q501" s="14" t="n">
        <f aca="true">$B$16+NORMINV(RAND(),0,SQRT($B$13*($B$7+$B$8^2))*$B$9*(1-$B$10))</f>
        <v>4191.64395856829</v>
      </c>
      <c r="R501" s="14" t="n">
        <f aca="false">$B$4-13*($B$5+$B$6)/30-IF($B$11&lt;=13,$B$12,0)+0</f>
        <v>8876.66666666667</v>
      </c>
      <c r="S501" s="14" t="n">
        <f aca="false">$B$4-27*($B$5+$B$6)/30-IF($B$11&lt;=27,$B$12,0)+L501</f>
        <v>10946.5129535795</v>
      </c>
      <c r="T501" s="14" t="n">
        <f aca="false">$B$4-41*($B$5+$B$6)/30-IF($B$11&lt;=41,$B$12,0)+L501+M501</f>
        <v>1558.61249776389</v>
      </c>
      <c r="U501" s="14" t="n">
        <f aca="false">$B$4-55*($B$5+$B$6)/30-IF($B$11&lt;=55,$B$12,0)+L501+M501+N501</f>
        <v>3604.83927691195</v>
      </c>
      <c r="V501" s="14" t="n">
        <f aca="false">$B$4-69*($B$5+$B$6)/30-IF($B$11&lt;=69,$B$12,0)+L501+M501+N501+O501</f>
        <v>5736.23232972126</v>
      </c>
      <c r="W501" s="14" t="n">
        <f aca="false">$B$4-83*($B$5+$B$6)/30-IF($B$11&lt;=83,$B$12,0)+L501+M501+N501+O501+P501</f>
        <v>7609.41660420288</v>
      </c>
      <c r="X501" s="14" t="n">
        <f aca="false">$B$4-90*($B$5+$B$6)/30-IF($B$11&lt;=90,$B$12,0)+L501+M501+N501+O501+P501+Q501</f>
        <v>10657.7272294378</v>
      </c>
      <c r="AA501" s="14" t="n">
        <f aca="false">MIN(R501:X501)</f>
        <v>1558.61249776389</v>
      </c>
    </row>
    <row r="502" customFormat="false" ht="15" hidden="false" customHeight="false" outlineLevel="0" collapsed="false">
      <c r="K502" s="2" t="n">
        <v>497</v>
      </c>
      <c r="L502" s="14" t="n">
        <f aca="true">$B$16+NORMINV(RAND(),0,SQRT($B$13*($B$7+$B$8^2))*$B$9*(1-$B$10))</f>
        <v>4394.48673025436</v>
      </c>
      <c r="M502" s="14" t="n">
        <f aca="true">$B$16+NORMINV(RAND(),0,SQRT($B$13*($B$7+$B$8^2))*$B$9*(1-$B$10))</f>
        <v>3533.68429224006</v>
      </c>
      <c r="N502" s="14" t="n">
        <f aca="true">$B$16+NORMINV(RAND(),0,SQRT($B$13*($B$7+$B$8^2))*$B$9*(1-$B$10))</f>
        <v>3274.20945584414</v>
      </c>
      <c r="O502" s="14" t="n">
        <f aca="true">$B$16+NORMINV(RAND(),0,SQRT($B$13*($B$7+$B$8^2))*$B$9*(1-$B$10))</f>
        <v>4297.90873765775</v>
      </c>
      <c r="P502" s="14" t="n">
        <f aca="true">$B$16+NORMINV(RAND(),0,SQRT($B$13*($B$7+$B$8^2))*$B$9*(1-$B$10))</f>
        <v>3475.88899217792</v>
      </c>
      <c r="Q502" s="14" t="n">
        <f aca="true">$B$16+NORMINV(RAND(),0,SQRT($B$13*($B$7+$B$8^2))*$B$9*(1-$B$10))</f>
        <v>3928.209631207</v>
      </c>
      <c r="R502" s="14" t="n">
        <f aca="false">$B$4-13*($B$5+$B$6)/30-IF($B$11&lt;=13,$B$12,0)+0</f>
        <v>8876.66666666667</v>
      </c>
      <c r="S502" s="14" t="n">
        <f aca="false">$B$4-27*($B$5+$B$6)/30-IF($B$11&lt;=27,$B$12,0)+L502</f>
        <v>10984.4867302544</v>
      </c>
      <c r="T502" s="14" t="n">
        <f aca="false">$B$4-41*($B$5+$B$6)/30-IF($B$11&lt;=41,$B$12,0)+L502+M502</f>
        <v>1046.70435582775</v>
      </c>
      <c r="U502" s="14" t="n">
        <f aca="false">$B$4-55*($B$5+$B$6)/30-IF($B$11&lt;=55,$B$12,0)+L502+M502+N502</f>
        <v>2034.24714500523</v>
      </c>
      <c r="V502" s="14" t="n">
        <f aca="false">$B$4-69*($B$5+$B$6)/30-IF($B$11&lt;=69,$B$12,0)+L502+M502+N502+O502</f>
        <v>4045.48921599631</v>
      </c>
      <c r="W502" s="14" t="n">
        <f aca="false">$B$4-83*($B$5+$B$6)/30-IF($B$11&lt;=83,$B$12,0)+L502+M502+N502+O502+P502</f>
        <v>5234.71154150756</v>
      </c>
      <c r="X502" s="14" t="n">
        <f aca="false">$B$4-90*($B$5+$B$6)/30-IF($B$11&lt;=90,$B$12,0)+L502+M502+N502+O502+P502+Q502</f>
        <v>8019.58783938123</v>
      </c>
      <c r="AA502" s="14" t="n">
        <f aca="false">MIN(R502:X502)</f>
        <v>1046.70435582775</v>
      </c>
    </row>
    <row r="503" customFormat="false" ht="15" hidden="false" customHeight="false" outlineLevel="0" collapsed="false">
      <c r="K503" s="2" t="n">
        <v>498</v>
      </c>
      <c r="L503" s="14" t="n">
        <f aca="true">$B$16+NORMINV(RAND(),0,SQRT($B$13*($B$7+$B$8^2))*$B$9*(1-$B$10))</f>
        <v>4233.63564849434</v>
      </c>
      <c r="M503" s="14" t="n">
        <f aca="true">$B$16+NORMINV(RAND(),0,SQRT($B$13*($B$7+$B$8^2))*$B$9*(1-$B$10))</f>
        <v>4074.89272210911</v>
      </c>
      <c r="N503" s="14" t="n">
        <f aca="true">$B$16+NORMINV(RAND(),0,SQRT($B$13*($B$7+$B$8^2))*$B$9*(1-$B$10))</f>
        <v>3486.56797820505</v>
      </c>
      <c r="O503" s="14" t="n">
        <f aca="true">$B$16+NORMINV(RAND(),0,SQRT($B$13*($B$7+$B$8^2))*$B$9*(1-$B$10))</f>
        <v>4076.37706042926</v>
      </c>
      <c r="P503" s="14" t="n">
        <f aca="true">$B$16+NORMINV(RAND(),0,SQRT($B$13*($B$7+$B$8^2))*$B$9*(1-$B$10))</f>
        <v>4050.20755005437</v>
      </c>
      <c r="Q503" s="14" t="n">
        <f aca="true">$B$16+NORMINV(RAND(),0,SQRT($B$13*($B$7+$B$8^2))*$B$9*(1-$B$10))</f>
        <v>3992.17836057836</v>
      </c>
      <c r="R503" s="14" t="n">
        <f aca="false">$B$4-13*($B$5+$B$6)/30-IF($B$11&lt;=13,$B$12,0)+0</f>
        <v>8876.66666666667</v>
      </c>
      <c r="S503" s="14" t="n">
        <f aca="false">$B$4-27*($B$5+$B$6)/30-IF($B$11&lt;=27,$B$12,0)+L503</f>
        <v>10823.6356484943</v>
      </c>
      <c r="T503" s="14" t="n">
        <f aca="false">$B$4-41*($B$5+$B$6)/30-IF($B$11&lt;=41,$B$12,0)+L503+M503</f>
        <v>1427.06170393678</v>
      </c>
      <c r="U503" s="14" t="n">
        <f aca="false">$B$4-55*($B$5+$B$6)/30-IF($B$11&lt;=55,$B$12,0)+L503+M503+N503</f>
        <v>2626.96301547517</v>
      </c>
      <c r="V503" s="14" t="n">
        <f aca="false">$B$4-69*($B$5+$B$6)/30-IF($B$11&lt;=69,$B$12,0)+L503+M503+N503+O503</f>
        <v>4416.67340923776</v>
      </c>
      <c r="W503" s="14" t="n">
        <f aca="false">$B$4-83*($B$5+$B$6)/30-IF($B$11&lt;=83,$B$12,0)+L503+M503+N503+O503+P503</f>
        <v>6180.21429262547</v>
      </c>
      <c r="X503" s="14" t="n">
        <f aca="false">$B$4-90*($B$5+$B$6)/30-IF($B$11&lt;=90,$B$12,0)+L503+M503+N503+O503+P503+Q503</f>
        <v>9029.05931987049</v>
      </c>
      <c r="AA503" s="14" t="n">
        <f aca="false">MIN(R503:X503)</f>
        <v>1427.06170393678</v>
      </c>
    </row>
    <row r="504" customFormat="false" ht="15" hidden="false" customHeight="false" outlineLevel="0" collapsed="false">
      <c r="K504" s="2" t="n">
        <v>499</v>
      </c>
      <c r="L504" s="14" t="n">
        <f aca="true">$B$16+NORMINV(RAND(),0,SQRT($B$13*($B$7+$B$8^2))*$B$9*(1-$B$10))</f>
        <v>3958.08935599831</v>
      </c>
      <c r="M504" s="14" t="n">
        <f aca="true">$B$16+NORMINV(RAND(),0,SQRT($B$13*($B$7+$B$8^2))*$B$9*(1-$B$10))</f>
        <v>4402.35740583214</v>
      </c>
      <c r="N504" s="14" t="n">
        <f aca="true">$B$16+NORMINV(RAND(),0,SQRT($B$13*($B$7+$B$8^2))*$B$9*(1-$B$10))</f>
        <v>4109.64053328915</v>
      </c>
      <c r="O504" s="14" t="n">
        <f aca="true">$B$16+NORMINV(RAND(),0,SQRT($B$13*($B$7+$B$8^2))*$B$9*(1-$B$10))</f>
        <v>4630.9494855376</v>
      </c>
      <c r="P504" s="14" t="n">
        <f aca="true">$B$16+NORMINV(RAND(),0,SQRT($B$13*($B$7+$B$8^2))*$B$9*(1-$B$10))</f>
        <v>3841.27037301731</v>
      </c>
      <c r="Q504" s="14" t="n">
        <f aca="true">$B$16+NORMINV(RAND(),0,SQRT($B$13*($B$7+$B$8^2))*$B$9*(1-$B$10))</f>
        <v>3769.79769444477</v>
      </c>
      <c r="R504" s="14" t="n">
        <f aca="false">$B$4-13*($B$5+$B$6)/30-IF($B$11&lt;=13,$B$12,0)+0</f>
        <v>8876.66666666667</v>
      </c>
      <c r="S504" s="14" t="n">
        <f aca="false">$B$4-27*($B$5+$B$6)/30-IF($B$11&lt;=27,$B$12,0)+L504</f>
        <v>10548.0893559983</v>
      </c>
      <c r="T504" s="14" t="n">
        <f aca="false">$B$4-41*($B$5+$B$6)/30-IF($B$11&lt;=41,$B$12,0)+L504+M504</f>
        <v>1478.98009516378</v>
      </c>
      <c r="U504" s="14" t="n">
        <f aca="false">$B$4-55*($B$5+$B$6)/30-IF($B$11&lt;=55,$B$12,0)+L504+M504+N504</f>
        <v>3301.95396178626</v>
      </c>
      <c r="V504" s="14" t="n">
        <f aca="false">$B$4-69*($B$5+$B$6)/30-IF($B$11&lt;=69,$B$12,0)+L504+M504+N504+O504</f>
        <v>5646.2367806572</v>
      </c>
      <c r="W504" s="14" t="n">
        <f aca="false">$B$4-83*($B$5+$B$6)/30-IF($B$11&lt;=83,$B$12,0)+L504+M504+N504+O504+P504</f>
        <v>7200.84048700784</v>
      </c>
      <c r="X504" s="14" t="n">
        <f aca="false">$B$4-90*($B$5+$B$6)/30-IF($B$11&lt;=90,$B$12,0)+L504+M504+N504+O504+P504+Q504</f>
        <v>9827.30484811928</v>
      </c>
      <c r="AA504" s="14" t="n">
        <f aca="false">MIN(R504:X504)</f>
        <v>1478.98009516378</v>
      </c>
    </row>
    <row r="505" customFormat="false" ht="15" hidden="false" customHeight="false" outlineLevel="0" collapsed="false">
      <c r="K505" s="2" t="n">
        <v>500</v>
      </c>
      <c r="L505" s="14" t="n">
        <f aca="true">$B$16+NORMINV(RAND(),0,SQRT($B$13*($B$7+$B$8^2))*$B$9*(1-$B$10))</f>
        <v>4292.22906290685</v>
      </c>
      <c r="M505" s="14" t="n">
        <f aca="true">$B$16+NORMINV(RAND(),0,SQRT($B$13*($B$7+$B$8^2))*$B$9*(1-$B$10))</f>
        <v>4324.55558934629</v>
      </c>
      <c r="N505" s="14" t="n">
        <f aca="true">$B$16+NORMINV(RAND(),0,SQRT($B$13*($B$7+$B$8^2))*$B$9*(1-$B$10))</f>
        <v>4082.40216007362</v>
      </c>
      <c r="O505" s="14" t="n">
        <f aca="true">$B$16+NORMINV(RAND(),0,SQRT($B$13*($B$7+$B$8^2))*$B$9*(1-$B$10))</f>
        <v>4055.4307781492</v>
      </c>
      <c r="P505" s="14" t="n">
        <f aca="true">$B$16+NORMINV(RAND(),0,SQRT($B$13*($B$7+$B$8^2))*$B$9*(1-$B$10))</f>
        <v>4648.32416803197</v>
      </c>
      <c r="Q505" s="14" t="n">
        <f aca="true">$B$16+NORMINV(RAND(),0,SQRT($B$13*($B$7+$B$8^2))*$B$9*(1-$B$10))</f>
        <v>4100.11316890824</v>
      </c>
      <c r="R505" s="14" t="n">
        <f aca="false">$B$4-13*($B$5+$B$6)/30-IF($B$11&lt;=13,$B$12,0)+0</f>
        <v>8876.66666666667</v>
      </c>
      <c r="S505" s="14" t="n">
        <f aca="false">$B$4-27*($B$5+$B$6)/30-IF($B$11&lt;=27,$B$12,0)+L505</f>
        <v>10882.2290629068</v>
      </c>
      <c r="T505" s="14" t="n">
        <f aca="false">$B$4-41*($B$5+$B$6)/30-IF($B$11&lt;=41,$B$12,0)+L505+M505</f>
        <v>1735.31798558647</v>
      </c>
      <c r="U505" s="14" t="n">
        <f aca="false">$B$4-55*($B$5+$B$6)/30-IF($B$11&lt;=55,$B$12,0)+L505+M505+N505</f>
        <v>3531.05347899343</v>
      </c>
      <c r="V505" s="14" t="n">
        <f aca="false">$B$4-69*($B$5+$B$6)/30-IF($B$11&lt;=69,$B$12,0)+L505+M505+N505+O505</f>
        <v>5299.81759047595</v>
      </c>
      <c r="W505" s="14" t="n">
        <f aca="false">$B$4-83*($B$5+$B$6)/30-IF($B$11&lt;=83,$B$12,0)+L505+M505+N505+O505+P505</f>
        <v>7661.47509184126</v>
      </c>
      <c r="X505" s="14" t="n">
        <f aca="false">$B$4-90*($B$5+$B$6)/30-IF($B$11&lt;=90,$B$12,0)+L505+M505+N505+O505+P505+Q505</f>
        <v>10618.2549274162</v>
      </c>
      <c r="AA505" s="14" t="n">
        <f aca="false">MIN(R505:X505)</f>
        <v>1735.31798558647</v>
      </c>
    </row>
    <row r="506" customFormat="false" ht="15" hidden="false" customHeight="false" outlineLevel="0" collapsed="false">
      <c r="K506" s="2" t="n">
        <v>501</v>
      </c>
      <c r="L506" s="14" t="n">
        <f aca="true">$B$16+NORMINV(RAND(),0,SQRT($B$13*($B$7+$B$8^2))*$B$9*(1-$B$10))</f>
        <v>3734.92970192087</v>
      </c>
      <c r="M506" s="14" t="n">
        <f aca="true">$B$16+NORMINV(RAND(),0,SQRT($B$13*($B$7+$B$8^2))*$B$9*(1-$B$10))</f>
        <v>4341.24340679726</v>
      </c>
      <c r="N506" s="14" t="n">
        <f aca="true">$B$16+NORMINV(RAND(),0,SQRT($B$13*($B$7+$B$8^2))*$B$9*(1-$B$10))</f>
        <v>3740.81214227096</v>
      </c>
      <c r="O506" s="14" t="n">
        <f aca="true">$B$16+NORMINV(RAND(),0,SQRT($B$13*($B$7+$B$8^2))*$B$9*(1-$B$10))</f>
        <v>3947.29684465802</v>
      </c>
      <c r="P506" s="14" t="n">
        <f aca="true">$B$16+NORMINV(RAND(),0,SQRT($B$13*($B$7+$B$8^2))*$B$9*(1-$B$10))</f>
        <v>3710.88554229042</v>
      </c>
      <c r="Q506" s="14" t="n">
        <f aca="true">$B$16+NORMINV(RAND(),0,SQRT($B$13*($B$7+$B$8^2))*$B$9*(1-$B$10))</f>
        <v>3932.59167283807</v>
      </c>
      <c r="R506" s="14" t="n">
        <f aca="false">$B$4-13*($B$5+$B$6)/30-IF($B$11&lt;=13,$B$12,0)+0</f>
        <v>8876.66666666667</v>
      </c>
      <c r="S506" s="14" t="n">
        <f aca="false">$B$4-27*($B$5+$B$6)/30-IF($B$11&lt;=27,$B$12,0)+L506</f>
        <v>10324.9297019209</v>
      </c>
      <c r="T506" s="14" t="n">
        <f aca="false">$B$4-41*($B$5+$B$6)/30-IF($B$11&lt;=41,$B$12,0)+L506+M506</f>
        <v>1194.70644205146</v>
      </c>
      <c r="U506" s="14" t="n">
        <f aca="false">$B$4-55*($B$5+$B$6)/30-IF($B$11&lt;=55,$B$12,0)+L506+M506+N506</f>
        <v>2648.85191765575</v>
      </c>
      <c r="V506" s="14" t="n">
        <f aca="false">$B$4-69*($B$5+$B$6)/30-IF($B$11&lt;=69,$B$12,0)+L506+M506+N506+O506</f>
        <v>4309.48209564711</v>
      </c>
      <c r="W506" s="14" t="n">
        <f aca="false">$B$4-83*($B$5+$B$6)/30-IF($B$11&lt;=83,$B$12,0)+L506+M506+N506+O506+P506</f>
        <v>5733.70097127087</v>
      </c>
      <c r="X506" s="14" t="n">
        <f aca="false">$B$4-90*($B$5+$B$6)/30-IF($B$11&lt;=90,$B$12,0)+L506+M506+N506+O506+P506+Q506</f>
        <v>8522.9593107756</v>
      </c>
      <c r="AA506" s="14" t="n">
        <f aca="false">MIN(R506:X506)</f>
        <v>1194.70644205146</v>
      </c>
    </row>
    <row r="507" customFormat="false" ht="15" hidden="false" customHeight="false" outlineLevel="0" collapsed="false">
      <c r="K507" s="2" t="n">
        <v>502</v>
      </c>
      <c r="L507" s="14" t="n">
        <f aca="true">$B$16+NORMINV(RAND(),0,SQRT($B$13*($B$7+$B$8^2))*$B$9*(1-$B$10))</f>
        <v>3905.82661267628</v>
      </c>
      <c r="M507" s="14" t="n">
        <f aca="true">$B$16+NORMINV(RAND(),0,SQRT($B$13*($B$7+$B$8^2))*$B$9*(1-$B$10))</f>
        <v>3828.42164592721</v>
      </c>
      <c r="N507" s="14" t="n">
        <f aca="true">$B$16+NORMINV(RAND(),0,SQRT($B$13*($B$7+$B$8^2))*$B$9*(1-$B$10))</f>
        <v>3762.92477058857</v>
      </c>
      <c r="O507" s="14" t="n">
        <f aca="true">$B$16+NORMINV(RAND(),0,SQRT($B$13*($B$7+$B$8^2))*$B$9*(1-$B$10))</f>
        <v>4164.15173041418</v>
      </c>
      <c r="P507" s="14" t="n">
        <f aca="true">$B$16+NORMINV(RAND(),0,SQRT($B$13*($B$7+$B$8^2))*$B$9*(1-$B$10))</f>
        <v>4177.16817113961</v>
      </c>
      <c r="Q507" s="14" t="n">
        <f aca="true">$B$16+NORMINV(RAND(),0,SQRT($B$13*($B$7+$B$8^2))*$B$9*(1-$B$10))</f>
        <v>4403.22492903983</v>
      </c>
      <c r="R507" s="14" t="n">
        <f aca="false">$B$4-13*($B$5+$B$6)/30-IF($B$11&lt;=13,$B$12,0)+0</f>
        <v>8876.66666666667</v>
      </c>
      <c r="S507" s="14" t="n">
        <f aca="false">$B$4-27*($B$5+$B$6)/30-IF($B$11&lt;=27,$B$12,0)+L507</f>
        <v>10495.8266126763</v>
      </c>
      <c r="T507" s="14" t="n">
        <f aca="false">$B$4-41*($B$5+$B$6)/30-IF($B$11&lt;=41,$B$12,0)+L507+M507</f>
        <v>852.78159193682</v>
      </c>
      <c r="U507" s="14" t="n">
        <f aca="false">$B$4-55*($B$5+$B$6)/30-IF($B$11&lt;=55,$B$12,0)+L507+M507+N507</f>
        <v>2329.03969585872</v>
      </c>
      <c r="V507" s="14" t="n">
        <f aca="false">$B$4-69*($B$5+$B$6)/30-IF($B$11&lt;=69,$B$12,0)+L507+M507+N507+O507</f>
        <v>4206.52475960624</v>
      </c>
      <c r="W507" s="14" t="n">
        <f aca="false">$B$4-83*($B$5+$B$6)/30-IF($B$11&lt;=83,$B$12,0)+L507+M507+N507+O507+P507</f>
        <v>6097.02626407918</v>
      </c>
      <c r="X507" s="14" t="n">
        <f aca="false">$B$4-90*($B$5+$B$6)/30-IF($B$11&lt;=90,$B$12,0)+L507+M507+N507+O507+P507+Q507</f>
        <v>9356.91785978568</v>
      </c>
      <c r="AA507" s="14" t="n">
        <f aca="false">MIN(R507:X507)</f>
        <v>852.78159193682</v>
      </c>
    </row>
    <row r="508" customFormat="false" ht="15" hidden="false" customHeight="false" outlineLevel="0" collapsed="false">
      <c r="K508" s="2" t="n">
        <v>503</v>
      </c>
      <c r="L508" s="14" t="n">
        <f aca="true">$B$16+NORMINV(RAND(),0,SQRT($B$13*($B$7+$B$8^2))*$B$9*(1-$B$10))</f>
        <v>3970.50157663707</v>
      </c>
      <c r="M508" s="14" t="n">
        <f aca="true">$B$16+NORMINV(RAND(),0,SQRT($B$13*($B$7+$B$8^2))*$B$9*(1-$B$10))</f>
        <v>4406.27047682146</v>
      </c>
      <c r="N508" s="14" t="n">
        <f aca="true">$B$16+NORMINV(RAND(),0,SQRT($B$13*($B$7+$B$8^2))*$B$9*(1-$B$10))</f>
        <v>4459.45484351643</v>
      </c>
      <c r="O508" s="14" t="n">
        <f aca="true">$B$16+NORMINV(RAND(),0,SQRT($B$13*($B$7+$B$8^2))*$B$9*(1-$B$10))</f>
        <v>4052.26737078861</v>
      </c>
      <c r="P508" s="14" t="n">
        <f aca="true">$B$16+NORMINV(RAND(),0,SQRT($B$13*($B$7+$B$8^2))*$B$9*(1-$B$10))</f>
        <v>4178.17625958317</v>
      </c>
      <c r="Q508" s="14" t="n">
        <f aca="true">$B$16+NORMINV(RAND(),0,SQRT($B$13*($B$7+$B$8^2))*$B$9*(1-$B$10))</f>
        <v>3466.26215891843</v>
      </c>
      <c r="R508" s="14" t="n">
        <f aca="false">$B$4-13*($B$5+$B$6)/30-IF($B$11&lt;=13,$B$12,0)+0</f>
        <v>8876.66666666667</v>
      </c>
      <c r="S508" s="14" t="n">
        <f aca="false">$B$4-27*($B$5+$B$6)/30-IF($B$11&lt;=27,$B$12,0)+L508</f>
        <v>10560.5015766371</v>
      </c>
      <c r="T508" s="14" t="n">
        <f aca="false">$B$4-41*($B$5+$B$6)/30-IF($B$11&lt;=41,$B$12,0)+L508+M508</f>
        <v>1495.30538679186</v>
      </c>
      <c r="U508" s="14" t="n">
        <f aca="false">$B$4-55*($B$5+$B$6)/30-IF($B$11&lt;=55,$B$12,0)+L508+M508+N508</f>
        <v>3668.09356364162</v>
      </c>
      <c r="V508" s="14" t="n">
        <f aca="false">$B$4-69*($B$5+$B$6)/30-IF($B$11&lt;=69,$B$12,0)+L508+M508+N508+O508</f>
        <v>5433.69426776357</v>
      </c>
      <c r="W508" s="14" t="n">
        <f aca="false">$B$4-83*($B$5+$B$6)/30-IF($B$11&lt;=83,$B$12,0)+L508+M508+N508+O508+P508</f>
        <v>7325.20386068008</v>
      </c>
      <c r="X508" s="14" t="n">
        <f aca="false">$B$4-90*($B$5+$B$6)/30-IF($B$11&lt;=90,$B$12,0)+L508+M508+N508+O508+P508+Q508</f>
        <v>9648.13268626517</v>
      </c>
      <c r="AA508" s="14" t="n">
        <f aca="false">MIN(R508:X508)</f>
        <v>1495.30538679186</v>
      </c>
    </row>
    <row r="509" customFormat="false" ht="15" hidden="false" customHeight="false" outlineLevel="0" collapsed="false">
      <c r="K509" s="2" t="n">
        <v>504</v>
      </c>
      <c r="L509" s="14" t="n">
        <f aca="true">$B$16+NORMINV(RAND(),0,SQRT($B$13*($B$7+$B$8^2))*$B$9*(1-$B$10))</f>
        <v>4321.97018919547</v>
      </c>
      <c r="M509" s="14" t="n">
        <f aca="true">$B$16+NORMINV(RAND(),0,SQRT($B$13*($B$7+$B$8^2))*$B$9*(1-$B$10))</f>
        <v>3900.80830959428</v>
      </c>
      <c r="N509" s="14" t="n">
        <f aca="true">$B$16+NORMINV(RAND(),0,SQRT($B$13*($B$7+$B$8^2))*$B$9*(1-$B$10))</f>
        <v>4463.81121452847</v>
      </c>
      <c r="O509" s="14" t="n">
        <f aca="true">$B$16+NORMINV(RAND(),0,SQRT($B$13*($B$7+$B$8^2))*$B$9*(1-$B$10))</f>
        <v>3704.52136196836</v>
      </c>
      <c r="P509" s="14" t="n">
        <f aca="true">$B$16+NORMINV(RAND(),0,SQRT($B$13*($B$7+$B$8^2))*$B$9*(1-$B$10))</f>
        <v>3941.48750551563</v>
      </c>
      <c r="Q509" s="14" t="n">
        <f aca="true">$B$16+NORMINV(RAND(),0,SQRT($B$13*($B$7+$B$8^2))*$B$9*(1-$B$10))</f>
        <v>4004.30971256889</v>
      </c>
      <c r="R509" s="14" t="n">
        <f aca="false">$B$4-13*($B$5+$B$6)/30-IF($B$11&lt;=13,$B$12,0)+0</f>
        <v>8876.66666666667</v>
      </c>
      <c r="S509" s="14" t="n">
        <f aca="false">$B$4-27*($B$5+$B$6)/30-IF($B$11&lt;=27,$B$12,0)+L509</f>
        <v>10911.9701891955</v>
      </c>
      <c r="T509" s="14" t="n">
        <f aca="false">$B$4-41*($B$5+$B$6)/30-IF($B$11&lt;=41,$B$12,0)+L509+M509</f>
        <v>1341.31183212308</v>
      </c>
      <c r="U509" s="14" t="n">
        <f aca="false">$B$4-55*($B$5+$B$6)/30-IF($B$11&lt;=55,$B$12,0)+L509+M509+N509</f>
        <v>3518.45637998488</v>
      </c>
      <c r="V509" s="14" t="n">
        <f aca="false">$B$4-69*($B$5+$B$6)/30-IF($B$11&lt;=69,$B$12,0)+L509+M509+N509+O509</f>
        <v>4936.31107528658</v>
      </c>
      <c r="W509" s="14" t="n">
        <f aca="false">$B$4-83*($B$5+$B$6)/30-IF($B$11&lt;=83,$B$12,0)+L509+M509+N509+O509+P509</f>
        <v>6591.13191413554</v>
      </c>
      <c r="X509" s="14" t="n">
        <f aca="false">$B$4-90*($B$5+$B$6)/30-IF($B$11&lt;=90,$B$12,0)+L509+M509+N509+O509+P509+Q509</f>
        <v>9452.1082933711</v>
      </c>
      <c r="AA509" s="14" t="n">
        <f aca="false">MIN(R509:X509)</f>
        <v>1341.31183212308</v>
      </c>
    </row>
    <row r="510" customFormat="false" ht="15" hidden="false" customHeight="false" outlineLevel="0" collapsed="false">
      <c r="K510" s="2" t="n">
        <v>505</v>
      </c>
      <c r="L510" s="14" t="n">
        <f aca="true">$B$16+NORMINV(RAND(),0,SQRT($B$13*($B$7+$B$8^2))*$B$9*(1-$B$10))</f>
        <v>3732.49344897167</v>
      </c>
      <c r="M510" s="14" t="n">
        <f aca="true">$B$16+NORMINV(RAND(),0,SQRT($B$13*($B$7+$B$8^2))*$B$9*(1-$B$10))</f>
        <v>3927.46035458417</v>
      </c>
      <c r="N510" s="14" t="n">
        <f aca="true">$B$16+NORMINV(RAND(),0,SQRT($B$13*($B$7+$B$8^2))*$B$9*(1-$B$10))</f>
        <v>4370.647795993</v>
      </c>
      <c r="O510" s="14" t="n">
        <f aca="true">$B$16+NORMINV(RAND(),0,SQRT($B$13*($B$7+$B$8^2))*$B$9*(1-$B$10))</f>
        <v>4530.90910485134</v>
      </c>
      <c r="P510" s="14" t="n">
        <f aca="true">$B$16+NORMINV(RAND(),0,SQRT($B$13*($B$7+$B$8^2))*$B$9*(1-$B$10))</f>
        <v>4714.12711398242</v>
      </c>
      <c r="Q510" s="14" t="n">
        <f aca="true">$B$16+NORMINV(RAND(),0,SQRT($B$13*($B$7+$B$8^2))*$B$9*(1-$B$10))</f>
        <v>4087.78891834767</v>
      </c>
      <c r="R510" s="14" t="n">
        <f aca="false">$B$4-13*($B$5+$B$6)/30-IF($B$11&lt;=13,$B$12,0)+0</f>
        <v>8876.66666666667</v>
      </c>
      <c r="S510" s="14" t="n">
        <f aca="false">$B$4-27*($B$5+$B$6)/30-IF($B$11&lt;=27,$B$12,0)+L510</f>
        <v>10322.4934489717</v>
      </c>
      <c r="T510" s="14" t="n">
        <f aca="false">$B$4-41*($B$5+$B$6)/30-IF($B$11&lt;=41,$B$12,0)+L510+M510</f>
        <v>778.487136889168</v>
      </c>
      <c r="U510" s="14" t="n">
        <f aca="false">$B$4-55*($B$5+$B$6)/30-IF($B$11&lt;=55,$B$12,0)+L510+M510+N510</f>
        <v>2862.4682662155</v>
      </c>
      <c r="V510" s="14" t="n">
        <f aca="false">$B$4-69*($B$5+$B$6)/30-IF($B$11&lt;=69,$B$12,0)+L510+M510+N510+O510</f>
        <v>5106.71070440017</v>
      </c>
      <c r="W510" s="14" t="n">
        <f aca="false">$B$4-83*($B$5+$B$6)/30-IF($B$11&lt;=83,$B$12,0)+L510+M510+N510+O510+P510</f>
        <v>7534.17115171593</v>
      </c>
      <c r="X510" s="14" t="n">
        <f aca="false">$B$4-90*($B$5+$B$6)/30-IF($B$11&lt;=90,$B$12,0)+L510+M510+N510+O510+P510+Q510</f>
        <v>10478.6267367303</v>
      </c>
      <c r="AA510" s="14" t="n">
        <f aca="false">MIN(R510:X510)</f>
        <v>778.487136889168</v>
      </c>
    </row>
    <row r="511" customFormat="false" ht="15" hidden="false" customHeight="false" outlineLevel="0" collapsed="false">
      <c r="K511" s="2" t="n">
        <v>506</v>
      </c>
      <c r="L511" s="14" t="n">
        <f aca="true">$B$16+NORMINV(RAND(),0,SQRT($B$13*($B$7+$B$8^2))*$B$9*(1-$B$10))</f>
        <v>4218.93350732449</v>
      </c>
      <c r="M511" s="14" t="n">
        <f aca="true">$B$16+NORMINV(RAND(),0,SQRT($B$13*($B$7+$B$8^2))*$B$9*(1-$B$10))</f>
        <v>4392.62168129366</v>
      </c>
      <c r="N511" s="14" t="n">
        <f aca="true">$B$16+NORMINV(RAND(),0,SQRT($B$13*($B$7+$B$8^2))*$B$9*(1-$B$10))</f>
        <v>4012.85323883456</v>
      </c>
      <c r="O511" s="14" t="n">
        <f aca="true">$B$16+NORMINV(RAND(),0,SQRT($B$13*($B$7+$B$8^2))*$B$9*(1-$B$10))</f>
        <v>4209.71707389957</v>
      </c>
      <c r="P511" s="14" t="n">
        <f aca="true">$B$16+NORMINV(RAND(),0,SQRT($B$13*($B$7+$B$8^2))*$B$9*(1-$B$10))</f>
        <v>4169.99784229014</v>
      </c>
      <c r="Q511" s="14" t="n">
        <f aca="true">$B$16+NORMINV(RAND(),0,SQRT($B$13*($B$7+$B$8^2))*$B$9*(1-$B$10))</f>
        <v>4085.51684814379</v>
      </c>
      <c r="R511" s="14" t="n">
        <f aca="false">$B$4-13*($B$5+$B$6)/30-IF($B$11&lt;=13,$B$12,0)+0</f>
        <v>8876.66666666667</v>
      </c>
      <c r="S511" s="14" t="n">
        <f aca="false">$B$4-27*($B$5+$B$6)/30-IF($B$11&lt;=27,$B$12,0)+L511</f>
        <v>10808.9335073245</v>
      </c>
      <c r="T511" s="14" t="n">
        <f aca="false">$B$4-41*($B$5+$B$6)/30-IF($B$11&lt;=41,$B$12,0)+L511+M511</f>
        <v>1730.08852195148</v>
      </c>
      <c r="U511" s="14" t="n">
        <f aca="false">$B$4-55*($B$5+$B$6)/30-IF($B$11&lt;=55,$B$12,0)+L511+M511+N511</f>
        <v>3456.27509411937</v>
      </c>
      <c r="V511" s="14" t="n">
        <f aca="false">$B$4-69*($B$5+$B$6)/30-IF($B$11&lt;=69,$B$12,0)+L511+M511+N511+O511</f>
        <v>5379.32550135227</v>
      </c>
      <c r="W511" s="14" t="n">
        <f aca="false">$B$4-83*($B$5+$B$6)/30-IF($B$11&lt;=83,$B$12,0)+L511+M511+N511+O511+P511</f>
        <v>7262.65667697575</v>
      </c>
      <c r="X511" s="14" t="n">
        <f aca="false">$B$4-90*($B$5+$B$6)/30-IF($B$11&lt;=90,$B$12,0)+L511+M511+N511+O511+P511+Q511</f>
        <v>10204.8401917862</v>
      </c>
      <c r="AA511" s="14" t="n">
        <f aca="false">MIN(R511:X511)</f>
        <v>1730.08852195148</v>
      </c>
    </row>
    <row r="512" customFormat="false" ht="15" hidden="false" customHeight="false" outlineLevel="0" collapsed="false">
      <c r="K512" s="2" t="n">
        <v>507</v>
      </c>
      <c r="L512" s="14" t="n">
        <f aca="true">$B$16+NORMINV(RAND(),0,SQRT($B$13*($B$7+$B$8^2))*$B$9*(1-$B$10))</f>
        <v>4282.49699855499</v>
      </c>
      <c r="M512" s="14" t="n">
        <f aca="true">$B$16+NORMINV(RAND(),0,SQRT($B$13*($B$7+$B$8^2))*$B$9*(1-$B$10))</f>
        <v>3972.52082020401</v>
      </c>
      <c r="N512" s="14" t="n">
        <f aca="true">$B$16+NORMINV(RAND(),0,SQRT($B$13*($B$7+$B$8^2))*$B$9*(1-$B$10))</f>
        <v>3704.1960072623</v>
      </c>
      <c r="O512" s="14" t="n">
        <f aca="true">$B$16+NORMINV(RAND(),0,SQRT($B$13*($B$7+$B$8^2))*$B$9*(1-$B$10))</f>
        <v>4023.32170376519</v>
      </c>
      <c r="P512" s="14" t="n">
        <f aca="true">$B$16+NORMINV(RAND(),0,SQRT($B$13*($B$7+$B$8^2))*$B$9*(1-$B$10))</f>
        <v>4065.85178096985</v>
      </c>
      <c r="Q512" s="14" t="n">
        <f aca="true">$B$16+NORMINV(RAND(),0,SQRT($B$13*($B$7+$B$8^2))*$B$9*(1-$B$10))</f>
        <v>4270.16689610715</v>
      </c>
      <c r="R512" s="14" t="n">
        <f aca="false">$B$4-13*($B$5+$B$6)/30-IF($B$11&lt;=13,$B$12,0)+0</f>
        <v>8876.66666666667</v>
      </c>
      <c r="S512" s="14" t="n">
        <f aca="false">$B$4-27*($B$5+$B$6)/30-IF($B$11&lt;=27,$B$12,0)+L512</f>
        <v>10872.496998555</v>
      </c>
      <c r="T512" s="14" t="n">
        <f aca="false">$B$4-41*($B$5+$B$6)/30-IF($B$11&lt;=41,$B$12,0)+L512+M512</f>
        <v>1373.55115209234</v>
      </c>
      <c r="U512" s="14" t="n">
        <f aca="false">$B$4-55*($B$5+$B$6)/30-IF($B$11&lt;=55,$B$12,0)+L512+M512+N512</f>
        <v>2791.08049268796</v>
      </c>
      <c r="V512" s="14" t="n">
        <f aca="false">$B$4-69*($B$5+$B$6)/30-IF($B$11&lt;=69,$B$12,0)+L512+M512+N512+O512</f>
        <v>4527.73552978648</v>
      </c>
      <c r="W512" s="14" t="n">
        <f aca="false">$B$4-83*($B$5+$B$6)/30-IF($B$11&lt;=83,$B$12,0)+L512+M512+N512+O512+P512</f>
        <v>6306.92064408966</v>
      </c>
      <c r="X512" s="14" t="n">
        <f aca="false">$B$4-90*($B$5+$B$6)/30-IF($B$11&lt;=90,$B$12,0)+L512+M512+N512+O512+P512+Q512</f>
        <v>9433.75420686348</v>
      </c>
      <c r="AA512" s="14" t="n">
        <f aca="false">MIN(R512:X512)</f>
        <v>1373.55115209234</v>
      </c>
    </row>
    <row r="513" customFormat="false" ht="15" hidden="false" customHeight="false" outlineLevel="0" collapsed="false">
      <c r="K513" s="2" t="n">
        <v>508</v>
      </c>
      <c r="L513" s="14" t="n">
        <f aca="true">$B$16+NORMINV(RAND(),0,SQRT($B$13*($B$7+$B$8^2))*$B$9*(1-$B$10))</f>
        <v>4180.17538162577</v>
      </c>
      <c r="M513" s="14" t="n">
        <f aca="true">$B$16+NORMINV(RAND(),0,SQRT($B$13*($B$7+$B$8^2))*$B$9*(1-$B$10))</f>
        <v>3798.2148061086</v>
      </c>
      <c r="N513" s="14" t="n">
        <f aca="true">$B$16+NORMINV(RAND(),0,SQRT($B$13*($B$7+$B$8^2))*$B$9*(1-$B$10))</f>
        <v>4234.38257959273</v>
      </c>
      <c r="O513" s="14" t="n">
        <f aca="true">$B$16+NORMINV(RAND(),0,SQRT($B$13*($B$7+$B$8^2))*$B$9*(1-$B$10))</f>
        <v>3880.03767375402</v>
      </c>
      <c r="P513" s="14" t="n">
        <f aca="true">$B$16+NORMINV(RAND(),0,SQRT($B$13*($B$7+$B$8^2))*$B$9*(1-$B$10))</f>
        <v>4800.11302306346</v>
      </c>
      <c r="Q513" s="14" t="n">
        <f aca="true">$B$16+NORMINV(RAND(),0,SQRT($B$13*($B$7+$B$8^2))*$B$9*(1-$B$10))</f>
        <v>4611.18210333987</v>
      </c>
      <c r="R513" s="14" t="n">
        <f aca="false">$B$4-13*($B$5+$B$6)/30-IF($B$11&lt;=13,$B$12,0)+0</f>
        <v>8876.66666666667</v>
      </c>
      <c r="S513" s="14" t="n">
        <f aca="false">$B$4-27*($B$5+$B$6)/30-IF($B$11&lt;=27,$B$12,0)+L513</f>
        <v>10770.1753816258</v>
      </c>
      <c r="T513" s="14" t="n">
        <f aca="false">$B$4-41*($B$5+$B$6)/30-IF($B$11&lt;=41,$B$12,0)+L513+M513</f>
        <v>1096.9235210677</v>
      </c>
      <c r="U513" s="14" t="n">
        <f aca="false">$B$4-55*($B$5+$B$6)/30-IF($B$11&lt;=55,$B$12,0)+L513+M513+N513</f>
        <v>3044.63943399377</v>
      </c>
      <c r="V513" s="14" t="n">
        <f aca="false">$B$4-69*($B$5+$B$6)/30-IF($B$11&lt;=69,$B$12,0)+L513+M513+N513+O513</f>
        <v>4638.01044108112</v>
      </c>
      <c r="W513" s="14" t="n">
        <f aca="false">$B$4-83*($B$5+$B$6)/30-IF($B$11&lt;=83,$B$12,0)+L513+M513+N513+O513+P513</f>
        <v>7151.45679747791</v>
      </c>
      <c r="X513" s="14" t="n">
        <f aca="false">$B$4-90*($B$5+$B$6)/30-IF($B$11&lt;=90,$B$12,0)+L513+M513+N513+O513+P513+Q513</f>
        <v>10619.3055674844</v>
      </c>
      <c r="AA513" s="14" t="n">
        <f aca="false">MIN(R513:X513)</f>
        <v>1096.9235210677</v>
      </c>
    </row>
    <row r="514" customFormat="false" ht="15" hidden="false" customHeight="false" outlineLevel="0" collapsed="false">
      <c r="K514" s="2" t="n">
        <v>509</v>
      </c>
      <c r="L514" s="14" t="n">
        <f aca="true">$B$16+NORMINV(RAND(),0,SQRT($B$13*($B$7+$B$8^2))*$B$9*(1-$B$10))</f>
        <v>3651.07053410974</v>
      </c>
      <c r="M514" s="14" t="n">
        <f aca="true">$B$16+NORMINV(RAND(),0,SQRT($B$13*($B$7+$B$8^2))*$B$9*(1-$B$10))</f>
        <v>3900.5817869523</v>
      </c>
      <c r="N514" s="14" t="n">
        <f aca="true">$B$16+NORMINV(RAND(),0,SQRT($B$13*($B$7+$B$8^2))*$B$9*(1-$B$10))</f>
        <v>4197.90129045605</v>
      </c>
      <c r="O514" s="14" t="n">
        <f aca="true">$B$16+NORMINV(RAND(),0,SQRT($B$13*($B$7+$B$8^2))*$B$9*(1-$B$10))</f>
        <v>4139.54537383264</v>
      </c>
      <c r="P514" s="14" t="n">
        <f aca="true">$B$16+NORMINV(RAND(),0,SQRT($B$13*($B$7+$B$8^2))*$B$9*(1-$B$10))</f>
        <v>3919.08507375415</v>
      </c>
      <c r="Q514" s="14" t="n">
        <f aca="true">$B$16+NORMINV(RAND(),0,SQRT($B$13*($B$7+$B$8^2))*$B$9*(1-$B$10))</f>
        <v>4613.42555751802</v>
      </c>
      <c r="R514" s="14" t="n">
        <f aca="false">$B$4-13*($B$5+$B$6)/30-IF($B$11&lt;=13,$B$12,0)+0</f>
        <v>8876.66666666667</v>
      </c>
      <c r="S514" s="14" t="n">
        <f aca="false">$B$4-27*($B$5+$B$6)/30-IF($B$11&lt;=27,$B$12,0)+L514</f>
        <v>10241.0705341097</v>
      </c>
      <c r="T514" s="14" t="n">
        <f aca="false">$B$4-41*($B$5+$B$6)/30-IF($B$11&lt;=41,$B$12,0)+L514+M514</f>
        <v>670.18565439537</v>
      </c>
      <c r="U514" s="14" t="n">
        <f aca="false">$B$4-55*($B$5+$B$6)/30-IF($B$11&lt;=55,$B$12,0)+L514+M514+N514</f>
        <v>2581.42027818475</v>
      </c>
      <c r="V514" s="14" t="n">
        <f aca="false">$B$4-69*($B$5+$B$6)/30-IF($B$11&lt;=69,$B$12,0)+L514+M514+N514+O514</f>
        <v>4434.29898535073</v>
      </c>
      <c r="W514" s="14" t="n">
        <f aca="false">$B$4-83*($B$5+$B$6)/30-IF($B$11&lt;=83,$B$12,0)+L514+M514+N514+O514+P514</f>
        <v>6066.71739243821</v>
      </c>
      <c r="X514" s="14" t="n">
        <f aca="false">$B$4-90*($B$5+$B$6)/30-IF($B$11&lt;=90,$B$12,0)+L514+M514+N514+O514+P514+Q514</f>
        <v>9536.8096166229</v>
      </c>
      <c r="AA514" s="14" t="n">
        <f aca="false">MIN(R514:X514)</f>
        <v>670.18565439537</v>
      </c>
    </row>
    <row r="515" customFormat="false" ht="15" hidden="false" customHeight="false" outlineLevel="0" collapsed="false">
      <c r="K515" s="2" t="n">
        <v>510</v>
      </c>
      <c r="L515" s="14" t="n">
        <f aca="true">$B$16+NORMINV(RAND(),0,SQRT($B$13*($B$7+$B$8^2))*$B$9*(1-$B$10))</f>
        <v>4019.67799008868</v>
      </c>
      <c r="M515" s="14" t="n">
        <f aca="true">$B$16+NORMINV(RAND(),0,SQRT($B$13*($B$7+$B$8^2))*$B$9*(1-$B$10))</f>
        <v>3559.30845707543</v>
      </c>
      <c r="N515" s="14" t="n">
        <f aca="true">$B$16+NORMINV(RAND(),0,SQRT($B$13*($B$7+$B$8^2))*$B$9*(1-$B$10))</f>
        <v>3919.70294021413</v>
      </c>
      <c r="O515" s="14" t="n">
        <f aca="true">$B$16+NORMINV(RAND(),0,SQRT($B$13*($B$7+$B$8^2))*$B$9*(1-$B$10))</f>
        <v>4261.36350640433</v>
      </c>
      <c r="P515" s="14" t="n">
        <f aca="true">$B$16+NORMINV(RAND(),0,SQRT($B$13*($B$7+$B$8^2))*$B$9*(1-$B$10))</f>
        <v>4521.23273930534</v>
      </c>
      <c r="Q515" s="14" t="n">
        <f aca="true">$B$16+NORMINV(RAND(),0,SQRT($B$13*($B$7+$B$8^2))*$B$9*(1-$B$10))</f>
        <v>4182.58096157482</v>
      </c>
      <c r="R515" s="14" t="n">
        <f aca="false">$B$4-13*($B$5+$B$6)/30-IF($B$11&lt;=13,$B$12,0)+0</f>
        <v>8876.66666666667</v>
      </c>
      <c r="S515" s="14" t="n">
        <f aca="false">$B$4-27*($B$5+$B$6)/30-IF($B$11&lt;=27,$B$12,0)+L515</f>
        <v>10609.6779900887</v>
      </c>
      <c r="T515" s="14" t="n">
        <f aca="false">$B$4-41*($B$5+$B$6)/30-IF($B$11&lt;=41,$B$12,0)+L515+M515</f>
        <v>697.519780497446</v>
      </c>
      <c r="U515" s="14" t="n">
        <f aca="false">$B$4-55*($B$5+$B$6)/30-IF($B$11&lt;=55,$B$12,0)+L515+M515+N515</f>
        <v>2330.55605404491</v>
      </c>
      <c r="V515" s="14" t="n">
        <f aca="false">$B$4-69*($B$5+$B$6)/30-IF($B$11&lt;=69,$B$12,0)+L515+M515+N515+O515</f>
        <v>4305.25289378258</v>
      </c>
      <c r="W515" s="14" t="n">
        <f aca="false">$B$4-83*($B$5+$B$6)/30-IF($B$11&lt;=83,$B$12,0)+L515+M515+N515+O515+P515</f>
        <v>6539.81896642125</v>
      </c>
      <c r="X515" s="14" t="n">
        <f aca="false">$B$4-90*($B$5+$B$6)/30-IF($B$11&lt;=90,$B$12,0)+L515+M515+N515+O515+P515+Q515</f>
        <v>9579.06659466274</v>
      </c>
      <c r="AA515" s="14" t="n">
        <f aca="false">MIN(R515:X515)</f>
        <v>697.519780497446</v>
      </c>
    </row>
    <row r="516" customFormat="false" ht="15" hidden="false" customHeight="false" outlineLevel="0" collapsed="false">
      <c r="K516" s="2" t="n">
        <v>511</v>
      </c>
      <c r="L516" s="14" t="n">
        <f aca="true">$B$16+NORMINV(RAND(),0,SQRT($B$13*($B$7+$B$8^2))*$B$9*(1-$B$10))</f>
        <v>3700.62743871</v>
      </c>
      <c r="M516" s="14" t="n">
        <f aca="true">$B$16+NORMINV(RAND(),0,SQRT($B$13*($B$7+$B$8^2))*$B$9*(1-$B$10))</f>
        <v>4375.46311047982</v>
      </c>
      <c r="N516" s="14" t="n">
        <f aca="true">$B$16+NORMINV(RAND(),0,SQRT($B$13*($B$7+$B$8^2))*$B$9*(1-$B$10))</f>
        <v>3688.83337572499</v>
      </c>
      <c r="O516" s="14" t="n">
        <f aca="true">$B$16+NORMINV(RAND(),0,SQRT($B$13*($B$7+$B$8^2))*$B$9*(1-$B$10))</f>
        <v>3788.85706337728</v>
      </c>
      <c r="P516" s="14" t="n">
        <f aca="true">$B$16+NORMINV(RAND(),0,SQRT($B$13*($B$7+$B$8^2))*$B$9*(1-$B$10))</f>
        <v>4279.27783001249</v>
      </c>
      <c r="Q516" s="14" t="n">
        <f aca="true">$B$16+NORMINV(RAND(),0,SQRT($B$13*($B$7+$B$8^2))*$B$9*(1-$B$10))</f>
        <v>4278.45475879837</v>
      </c>
      <c r="R516" s="14" t="n">
        <f aca="false">$B$4-13*($B$5+$B$6)/30-IF($B$11&lt;=13,$B$12,0)+0</f>
        <v>8876.66666666667</v>
      </c>
      <c r="S516" s="14" t="n">
        <f aca="false">$B$4-27*($B$5+$B$6)/30-IF($B$11&lt;=27,$B$12,0)+L516</f>
        <v>10290.62743871</v>
      </c>
      <c r="T516" s="14" t="n">
        <f aca="false">$B$4-41*($B$5+$B$6)/30-IF($B$11&lt;=41,$B$12,0)+L516+M516</f>
        <v>1194.62388252315</v>
      </c>
      <c r="U516" s="14" t="n">
        <f aca="false">$B$4-55*($B$5+$B$6)/30-IF($B$11&lt;=55,$B$12,0)+L516+M516+N516</f>
        <v>2596.79059158148</v>
      </c>
      <c r="V516" s="14" t="n">
        <f aca="false">$B$4-69*($B$5+$B$6)/30-IF($B$11&lt;=69,$B$12,0)+L516+M516+N516+O516</f>
        <v>4098.98098829209</v>
      </c>
      <c r="W516" s="14" t="n">
        <f aca="false">$B$4-83*($B$5+$B$6)/30-IF($B$11&lt;=83,$B$12,0)+L516+M516+N516+O516+P516</f>
        <v>6091.59215163791</v>
      </c>
      <c r="X516" s="14" t="n">
        <f aca="false">$B$4-90*($B$5+$B$6)/30-IF($B$11&lt;=90,$B$12,0)+L516+M516+N516+O516+P516+Q516</f>
        <v>9226.71357710295</v>
      </c>
      <c r="AA516" s="14" t="n">
        <f aca="false">MIN(R516:X516)</f>
        <v>1194.62388252315</v>
      </c>
    </row>
    <row r="517" customFormat="false" ht="15" hidden="false" customHeight="false" outlineLevel="0" collapsed="false">
      <c r="K517" s="2" t="n">
        <v>512</v>
      </c>
      <c r="L517" s="14" t="n">
        <f aca="true">$B$16+NORMINV(RAND(),0,SQRT($B$13*($B$7+$B$8^2))*$B$9*(1-$B$10))</f>
        <v>4052.24207641292</v>
      </c>
      <c r="M517" s="14" t="n">
        <f aca="true">$B$16+NORMINV(RAND(),0,SQRT($B$13*($B$7+$B$8^2))*$B$9*(1-$B$10))</f>
        <v>4310.89134995141</v>
      </c>
      <c r="N517" s="14" t="n">
        <f aca="true">$B$16+NORMINV(RAND(),0,SQRT($B$13*($B$7+$B$8^2))*$B$9*(1-$B$10))</f>
        <v>4267.22637922779</v>
      </c>
      <c r="O517" s="14" t="n">
        <f aca="true">$B$16+NORMINV(RAND(),0,SQRT($B$13*($B$7+$B$8^2))*$B$9*(1-$B$10))</f>
        <v>4260.62234182282</v>
      </c>
      <c r="P517" s="14" t="n">
        <f aca="true">$B$16+NORMINV(RAND(),0,SQRT($B$13*($B$7+$B$8^2))*$B$9*(1-$B$10))</f>
        <v>4180.15169961795</v>
      </c>
      <c r="Q517" s="14" t="n">
        <f aca="true">$B$16+NORMINV(RAND(),0,SQRT($B$13*($B$7+$B$8^2))*$B$9*(1-$B$10))</f>
        <v>4654.9166725389</v>
      </c>
      <c r="R517" s="14" t="n">
        <f aca="false">$B$4-13*($B$5+$B$6)/30-IF($B$11&lt;=13,$B$12,0)+0</f>
        <v>8876.66666666667</v>
      </c>
      <c r="S517" s="14" t="n">
        <f aca="false">$B$4-27*($B$5+$B$6)/30-IF($B$11&lt;=27,$B$12,0)+L517</f>
        <v>10642.2420764129</v>
      </c>
      <c r="T517" s="14" t="n">
        <f aca="false">$B$4-41*($B$5+$B$6)/30-IF($B$11&lt;=41,$B$12,0)+L517+M517</f>
        <v>1481.66675969766</v>
      </c>
      <c r="U517" s="14" t="n">
        <f aca="false">$B$4-55*($B$5+$B$6)/30-IF($B$11&lt;=55,$B$12,0)+L517+M517+N517</f>
        <v>3462.22647225878</v>
      </c>
      <c r="V517" s="14" t="n">
        <f aca="false">$B$4-69*($B$5+$B$6)/30-IF($B$11&lt;=69,$B$12,0)+L517+M517+N517+O517</f>
        <v>5436.18214741493</v>
      </c>
      <c r="W517" s="14" t="n">
        <f aca="false">$B$4-83*($B$5+$B$6)/30-IF($B$11&lt;=83,$B$12,0)+L517+M517+N517+O517+P517</f>
        <v>7329.66718036621</v>
      </c>
      <c r="X517" s="14" t="n">
        <f aca="false">$B$4-90*($B$5+$B$6)/30-IF($B$11&lt;=90,$B$12,0)+L517+M517+N517+O517+P517+Q517</f>
        <v>10841.2505195718</v>
      </c>
      <c r="AA517" s="14" t="n">
        <f aca="false">MIN(R517:X517)</f>
        <v>1481.66675969766</v>
      </c>
    </row>
    <row r="518" customFormat="false" ht="15" hidden="false" customHeight="false" outlineLevel="0" collapsed="false">
      <c r="K518" s="2" t="n">
        <v>513</v>
      </c>
      <c r="L518" s="14" t="n">
        <f aca="true">$B$16+NORMINV(RAND(),0,SQRT($B$13*($B$7+$B$8^2))*$B$9*(1-$B$10))</f>
        <v>3765.24097272786</v>
      </c>
      <c r="M518" s="14" t="n">
        <f aca="true">$B$16+NORMINV(RAND(),0,SQRT($B$13*($B$7+$B$8^2))*$B$9*(1-$B$10))</f>
        <v>4273.04330550022</v>
      </c>
      <c r="N518" s="14" t="n">
        <f aca="true">$B$16+NORMINV(RAND(),0,SQRT($B$13*($B$7+$B$8^2))*$B$9*(1-$B$10))</f>
        <v>4498.17542943986</v>
      </c>
      <c r="O518" s="14" t="n">
        <f aca="true">$B$16+NORMINV(RAND(),0,SQRT($B$13*($B$7+$B$8^2))*$B$9*(1-$B$10))</f>
        <v>3805.04047133612</v>
      </c>
      <c r="P518" s="14" t="n">
        <f aca="true">$B$16+NORMINV(RAND(),0,SQRT($B$13*($B$7+$B$8^2))*$B$9*(1-$B$10))</f>
        <v>4615.88591479856</v>
      </c>
      <c r="Q518" s="14" t="n">
        <f aca="true">$B$16+NORMINV(RAND(),0,SQRT($B$13*($B$7+$B$8^2))*$B$9*(1-$B$10))</f>
        <v>3774.89999140441</v>
      </c>
      <c r="R518" s="14" t="n">
        <f aca="false">$B$4-13*($B$5+$B$6)/30-IF($B$11&lt;=13,$B$12,0)+0</f>
        <v>8876.66666666667</v>
      </c>
      <c r="S518" s="14" t="n">
        <f aca="false">$B$4-27*($B$5+$B$6)/30-IF($B$11&lt;=27,$B$12,0)+L518</f>
        <v>10355.2409727279</v>
      </c>
      <c r="T518" s="14" t="n">
        <f aca="false">$B$4-41*($B$5+$B$6)/30-IF($B$11&lt;=41,$B$12,0)+L518+M518</f>
        <v>1156.81761156141</v>
      </c>
      <c r="U518" s="14" t="n">
        <f aca="false">$B$4-55*($B$5+$B$6)/30-IF($B$11&lt;=55,$B$12,0)+L518+M518+N518</f>
        <v>3368.3263743346</v>
      </c>
      <c r="V518" s="14" t="n">
        <f aca="false">$B$4-69*($B$5+$B$6)/30-IF($B$11&lt;=69,$B$12,0)+L518+M518+N518+O518</f>
        <v>4886.70017900405</v>
      </c>
      <c r="W518" s="14" t="n">
        <f aca="false">$B$4-83*($B$5+$B$6)/30-IF($B$11&lt;=83,$B$12,0)+L518+M518+N518+O518+P518</f>
        <v>7215.91942713594</v>
      </c>
      <c r="X518" s="14" t="n">
        <f aca="false">$B$4-90*($B$5+$B$6)/30-IF($B$11&lt;=90,$B$12,0)+L518+M518+N518+O518+P518+Q518</f>
        <v>9847.48608520702</v>
      </c>
      <c r="AA518" s="14" t="n">
        <f aca="false">MIN(R518:X518)</f>
        <v>1156.81761156141</v>
      </c>
    </row>
    <row r="519" customFormat="false" ht="15" hidden="false" customHeight="false" outlineLevel="0" collapsed="false">
      <c r="K519" s="2" t="n">
        <v>514</v>
      </c>
      <c r="L519" s="14" t="n">
        <f aca="true">$B$16+NORMINV(RAND(),0,SQRT($B$13*($B$7+$B$8^2))*$B$9*(1-$B$10))</f>
        <v>3907.09681466123</v>
      </c>
      <c r="M519" s="14" t="n">
        <f aca="true">$B$16+NORMINV(RAND(),0,SQRT($B$13*($B$7+$B$8^2))*$B$9*(1-$B$10))</f>
        <v>3938.04222140356</v>
      </c>
      <c r="N519" s="14" t="n">
        <f aca="true">$B$16+NORMINV(RAND(),0,SQRT($B$13*($B$7+$B$8^2))*$B$9*(1-$B$10))</f>
        <v>4261.89571367616</v>
      </c>
      <c r="O519" s="14" t="n">
        <f aca="true">$B$16+NORMINV(RAND(),0,SQRT($B$13*($B$7+$B$8^2))*$B$9*(1-$B$10))</f>
        <v>3415.34376952692</v>
      </c>
      <c r="P519" s="14" t="n">
        <f aca="true">$B$16+NORMINV(RAND(),0,SQRT($B$13*($B$7+$B$8^2))*$B$9*(1-$B$10))</f>
        <v>4436.48487745368</v>
      </c>
      <c r="Q519" s="14" t="n">
        <f aca="true">$B$16+NORMINV(RAND(),0,SQRT($B$13*($B$7+$B$8^2))*$B$9*(1-$B$10))</f>
        <v>4618.20601141619</v>
      </c>
      <c r="R519" s="14" t="n">
        <f aca="false">$B$4-13*($B$5+$B$6)/30-IF($B$11&lt;=13,$B$12,0)+0</f>
        <v>8876.66666666667</v>
      </c>
      <c r="S519" s="14" t="n">
        <f aca="false">$B$4-27*($B$5+$B$6)/30-IF($B$11&lt;=27,$B$12,0)+L519</f>
        <v>10497.0968146612</v>
      </c>
      <c r="T519" s="14" t="n">
        <f aca="false">$B$4-41*($B$5+$B$6)/30-IF($B$11&lt;=41,$B$12,0)+L519+M519</f>
        <v>963.672369398117</v>
      </c>
      <c r="U519" s="14" t="n">
        <f aca="false">$B$4-55*($B$5+$B$6)/30-IF($B$11&lt;=55,$B$12,0)+L519+M519+N519</f>
        <v>2938.90141640761</v>
      </c>
      <c r="V519" s="14" t="n">
        <f aca="false">$B$4-69*($B$5+$B$6)/30-IF($B$11&lt;=69,$B$12,0)+L519+M519+N519+O519</f>
        <v>4067.57851926786</v>
      </c>
      <c r="W519" s="14" t="n">
        <f aca="false">$B$4-83*($B$5+$B$6)/30-IF($B$11&lt;=83,$B$12,0)+L519+M519+N519+O519+P519</f>
        <v>6217.39673005488</v>
      </c>
      <c r="X519" s="14" t="n">
        <f aca="false">$B$4-90*($B$5+$B$6)/30-IF($B$11&lt;=90,$B$12,0)+L519+M519+N519+O519+P519+Q519</f>
        <v>9692.26940813773</v>
      </c>
      <c r="AA519" s="14" t="n">
        <f aca="false">MIN(R519:X519)</f>
        <v>963.672369398117</v>
      </c>
    </row>
    <row r="520" customFormat="false" ht="15" hidden="false" customHeight="false" outlineLevel="0" collapsed="false">
      <c r="K520" s="2" t="n">
        <v>515</v>
      </c>
      <c r="L520" s="14" t="n">
        <f aca="true">$B$16+NORMINV(RAND(),0,SQRT($B$13*($B$7+$B$8^2))*$B$9*(1-$B$10))</f>
        <v>4025.47465872034</v>
      </c>
      <c r="M520" s="14" t="n">
        <f aca="true">$B$16+NORMINV(RAND(),0,SQRT($B$13*($B$7+$B$8^2))*$B$9*(1-$B$10))</f>
        <v>4309.81893122559</v>
      </c>
      <c r="N520" s="14" t="n">
        <f aca="true">$B$16+NORMINV(RAND(),0,SQRT($B$13*($B$7+$B$8^2))*$B$9*(1-$B$10))</f>
        <v>4592.5123343173</v>
      </c>
      <c r="O520" s="14" t="n">
        <f aca="true">$B$16+NORMINV(RAND(),0,SQRT($B$13*($B$7+$B$8^2))*$B$9*(1-$B$10))</f>
        <v>4379.61687532561</v>
      </c>
      <c r="P520" s="14" t="n">
        <f aca="true">$B$16+NORMINV(RAND(),0,SQRT($B$13*($B$7+$B$8^2))*$B$9*(1-$B$10))</f>
        <v>3569.10905429571</v>
      </c>
      <c r="Q520" s="14" t="n">
        <f aca="true">$B$16+NORMINV(RAND(),0,SQRT($B$13*($B$7+$B$8^2))*$B$9*(1-$B$10))</f>
        <v>4431.87831460601</v>
      </c>
      <c r="R520" s="14" t="n">
        <f aca="false">$B$4-13*($B$5+$B$6)/30-IF($B$11&lt;=13,$B$12,0)+0</f>
        <v>8876.66666666667</v>
      </c>
      <c r="S520" s="14" t="n">
        <f aca="false">$B$4-27*($B$5+$B$6)/30-IF($B$11&lt;=27,$B$12,0)+L520</f>
        <v>10615.4746587203</v>
      </c>
      <c r="T520" s="14" t="n">
        <f aca="false">$B$4-41*($B$5+$B$6)/30-IF($B$11&lt;=41,$B$12,0)+L520+M520</f>
        <v>1453.82692327926</v>
      </c>
      <c r="U520" s="14" t="n">
        <f aca="false">$B$4-55*($B$5+$B$6)/30-IF($B$11&lt;=55,$B$12,0)+L520+M520+N520</f>
        <v>3759.6725909299</v>
      </c>
      <c r="V520" s="14" t="n">
        <f aca="false">$B$4-69*($B$5+$B$6)/30-IF($B$11&lt;=69,$B$12,0)+L520+M520+N520+O520</f>
        <v>5852.62279958884</v>
      </c>
      <c r="W520" s="14" t="n">
        <f aca="false">$B$4-83*($B$5+$B$6)/30-IF($B$11&lt;=83,$B$12,0)+L520+M520+N520+O520+P520</f>
        <v>7135.06518721788</v>
      </c>
      <c r="X520" s="14" t="n">
        <f aca="false">$B$4-90*($B$5+$B$6)/30-IF($B$11&lt;=90,$B$12,0)+L520+M520+N520+O520+P520+Q520</f>
        <v>10423.6101684906</v>
      </c>
      <c r="AA520" s="14" t="n">
        <f aca="false">MIN(R520:X520)</f>
        <v>1453.82692327926</v>
      </c>
    </row>
    <row r="521" customFormat="false" ht="15" hidden="false" customHeight="false" outlineLevel="0" collapsed="false">
      <c r="K521" s="2" t="n">
        <v>516</v>
      </c>
      <c r="L521" s="14" t="n">
        <f aca="true">$B$16+NORMINV(RAND(),0,SQRT($B$13*($B$7+$B$8^2))*$B$9*(1-$B$10))</f>
        <v>4234.31941336098</v>
      </c>
      <c r="M521" s="14" t="n">
        <f aca="true">$B$16+NORMINV(RAND(),0,SQRT($B$13*($B$7+$B$8^2))*$B$9*(1-$B$10))</f>
        <v>4500.04884908167</v>
      </c>
      <c r="N521" s="14" t="n">
        <f aca="true">$B$16+NORMINV(RAND(),0,SQRT($B$13*($B$7+$B$8^2))*$B$9*(1-$B$10))</f>
        <v>4097.6896525731</v>
      </c>
      <c r="O521" s="14" t="n">
        <f aca="true">$B$16+NORMINV(RAND(),0,SQRT($B$13*($B$7+$B$8^2))*$B$9*(1-$B$10))</f>
        <v>4054.65252736603</v>
      </c>
      <c r="P521" s="14" t="n">
        <f aca="true">$B$16+NORMINV(RAND(),0,SQRT($B$13*($B$7+$B$8^2))*$B$9*(1-$B$10))</f>
        <v>4435.61465094324</v>
      </c>
      <c r="Q521" s="14" t="n">
        <f aca="true">$B$16+NORMINV(RAND(),0,SQRT($B$13*($B$7+$B$8^2))*$B$9*(1-$B$10))</f>
        <v>4129.3899428998</v>
      </c>
      <c r="R521" s="14" t="n">
        <f aca="false">$B$4-13*($B$5+$B$6)/30-IF($B$11&lt;=13,$B$12,0)+0</f>
        <v>8876.66666666667</v>
      </c>
      <c r="S521" s="14" t="n">
        <f aca="false">$B$4-27*($B$5+$B$6)/30-IF($B$11&lt;=27,$B$12,0)+L521</f>
        <v>10824.319413361</v>
      </c>
      <c r="T521" s="14" t="n">
        <f aca="false">$B$4-41*($B$5+$B$6)/30-IF($B$11&lt;=41,$B$12,0)+L521+M521</f>
        <v>1852.90159577598</v>
      </c>
      <c r="U521" s="14" t="n">
        <f aca="false">$B$4-55*($B$5+$B$6)/30-IF($B$11&lt;=55,$B$12,0)+L521+M521+N521</f>
        <v>3663.92458168242</v>
      </c>
      <c r="V521" s="14" t="n">
        <f aca="false">$B$4-69*($B$5+$B$6)/30-IF($B$11&lt;=69,$B$12,0)+L521+M521+N521+O521</f>
        <v>5431.91044238178</v>
      </c>
      <c r="W521" s="14" t="n">
        <f aca="false">$B$4-83*($B$5+$B$6)/30-IF($B$11&lt;=83,$B$12,0)+L521+M521+N521+O521+P521</f>
        <v>7580.85842665835</v>
      </c>
      <c r="X521" s="14" t="n">
        <f aca="false">$B$4-90*($B$5+$B$6)/30-IF($B$11&lt;=90,$B$12,0)+L521+M521+N521+O521+P521+Q521</f>
        <v>10566.9150362248</v>
      </c>
      <c r="AA521" s="14" t="n">
        <f aca="false">MIN(R521:X521)</f>
        <v>1852.90159577598</v>
      </c>
    </row>
    <row r="522" customFormat="false" ht="15" hidden="false" customHeight="false" outlineLevel="0" collapsed="false">
      <c r="K522" s="2" t="n">
        <v>517</v>
      </c>
      <c r="L522" s="14" t="n">
        <f aca="true">$B$16+NORMINV(RAND(),0,SQRT($B$13*($B$7+$B$8^2))*$B$9*(1-$B$10))</f>
        <v>3939.39092978317</v>
      </c>
      <c r="M522" s="14" t="n">
        <f aca="true">$B$16+NORMINV(RAND(),0,SQRT($B$13*($B$7+$B$8^2))*$B$9*(1-$B$10))</f>
        <v>4550.13519426148</v>
      </c>
      <c r="N522" s="14" t="n">
        <f aca="true">$B$16+NORMINV(RAND(),0,SQRT($B$13*($B$7+$B$8^2))*$B$9*(1-$B$10))</f>
        <v>4160.92478928125</v>
      </c>
      <c r="O522" s="14" t="n">
        <f aca="true">$B$16+NORMINV(RAND(),0,SQRT($B$13*($B$7+$B$8^2))*$B$9*(1-$B$10))</f>
        <v>3382.18524184035</v>
      </c>
      <c r="P522" s="14" t="n">
        <f aca="true">$B$16+NORMINV(RAND(),0,SQRT($B$13*($B$7+$B$8^2))*$B$9*(1-$B$10))</f>
        <v>3863.39754505324</v>
      </c>
      <c r="Q522" s="14" t="n">
        <f aca="true">$B$16+NORMINV(RAND(),0,SQRT($B$13*($B$7+$B$8^2))*$B$9*(1-$B$10))</f>
        <v>3616.05858340485</v>
      </c>
      <c r="R522" s="14" t="n">
        <f aca="false">$B$4-13*($B$5+$B$6)/30-IF($B$11&lt;=13,$B$12,0)+0</f>
        <v>8876.66666666667</v>
      </c>
      <c r="S522" s="14" t="n">
        <f aca="false">$B$4-27*($B$5+$B$6)/30-IF($B$11&lt;=27,$B$12,0)+L522</f>
        <v>10529.3909297832</v>
      </c>
      <c r="T522" s="14" t="n">
        <f aca="false">$B$4-41*($B$5+$B$6)/30-IF($B$11&lt;=41,$B$12,0)+L522+M522</f>
        <v>1608.05945737798</v>
      </c>
      <c r="U522" s="14" t="n">
        <f aca="false">$B$4-55*($B$5+$B$6)/30-IF($B$11&lt;=55,$B$12,0)+L522+M522+N522</f>
        <v>3482.31757999256</v>
      </c>
      <c r="V522" s="14" t="n">
        <f aca="false">$B$4-69*($B$5+$B$6)/30-IF($B$11&lt;=69,$B$12,0)+L522+M522+N522+O522</f>
        <v>4577.83615516624</v>
      </c>
      <c r="W522" s="14" t="n">
        <f aca="false">$B$4-83*($B$5+$B$6)/30-IF($B$11&lt;=83,$B$12,0)+L522+M522+N522+O522+P522</f>
        <v>6154.56703355281</v>
      </c>
      <c r="X522" s="14" t="n">
        <f aca="false">$B$4-90*($B$5+$B$6)/30-IF($B$11&lt;=90,$B$12,0)+L522+M522+N522+O522+P522+Q522</f>
        <v>8627.29228362433</v>
      </c>
      <c r="AA522" s="14" t="n">
        <f aca="false">MIN(R522:X522)</f>
        <v>1608.05945737798</v>
      </c>
    </row>
    <row r="523" customFormat="false" ht="15" hidden="false" customHeight="false" outlineLevel="0" collapsed="false">
      <c r="K523" s="2" t="n">
        <v>518</v>
      </c>
      <c r="L523" s="14" t="n">
        <f aca="true">$B$16+NORMINV(RAND(),0,SQRT($B$13*($B$7+$B$8^2))*$B$9*(1-$B$10))</f>
        <v>3952.2354074202</v>
      </c>
      <c r="M523" s="14" t="n">
        <f aca="true">$B$16+NORMINV(RAND(),0,SQRT($B$13*($B$7+$B$8^2))*$B$9*(1-$B$10))</f>
        <v>4425.78193457066</v>
      </c>
      <c r="N523" s="14" t="n">
        <f aca="true">$B$16+NORMINV(RAND(),0,SQRT($B$13*($B$7+$B$8^2))*$B$9*(1-$B$10))</f>
        <v>4909.76671745675</v>
      </c>
      <c r="O523" s="14" t="n">
        <f aca="true">$B$16+NORMINV(RAND(),0,SQRT($B$13*($B$7+$B$8^2))*$B$9*(1-$B$10))</f>
        <v>4229.41304101162</v>
      </c>
      <c r="P523" s="14" t="n">
        <f aca="true">$B$16+NORMINV(RAND(),0,SQRT($B$13*($B$7+$B$8^2))*$B$9*(1-$B$10))</f>
        <v>4216.78768981825</v>
      </c>
      <c r="Q523" s="14" t="n">
        <f aca="true">$B$16+NORMINV(RAND(),0,SQRT($B$13*($B$7+$B$8^2))*$B$9*(1-$B$10))</f>
        <v>4191.73920793153</v>
      </c>
      <c r="R523" s="14" t="n">
        <f aca="false">$B$4-13*($B$5+$B$6)/30-IF($B$11&lt;=13,$B$12,0)+0</f>
        <v>8876.66666666667</v>
      </c>
      <c r="S523" s="14" t="n">
        <f aca="false">$B$4-27*($B$5+$B$6)/30-IF($B$11&lt;=27,$B$12,0)+L523</f>
        <v>10542.2354074202</v>
      </c>
      <c r="T523" s="14" t="n">
        <f aca="false">$B$4-41*($B$5+$B$6)/30-IF($B$11&lt;=41,$B$12,0)+L523+M523</f>
        <v>1496.5506753242</v>
      </c>
      <c r="U523" s="14" t="n">
        <f aca="false">$B$4-55*($B$5+$B$6)/30-IF($B$11&lt;=55,$B$12,0)+L523+M523+N523</f>
        <v>4119.65072611428</v>
      </c>
      <c r="V523" s="14" t="n">
        <f aca="false">$B$4-69*($B$5+$B$6)/30-IF($B$11&lt;=69,$B$12,0)+L523+M523+N523+O523</f>
        <v>6062.39710045923</v>
      </c>
      <c r="W523" s="14" t="n">
        <f aca="false">$B$4-83*($B$5+$B$6)/30-IF($B$11&lt;=83,$B$12,0)+L523+M523+N523+O523+P523</f>
        <v>7992.51812361082</v>
      </c>
      <c r="X523" s="14" t="n">
        <f aca="false">$B$4-90*($B$5+$B$6)/30-IF($B$11&lt;=90,$B$12,0)+L523+M523+N523+O523+P523+Q523</f>
        <v>11040.923998209</v>
      </c>
      <c r="AA523" s="14" t="n">
        <f aca="false">MIN(R523:X523)</f>
        <v>1496.5506753242</v>
      </c>
    </row>
    <row r="524" customFormat="false" ht="15" hidden="false" customHeight="false" outlineLevel="0" collapsed="false">
      <c r="K524" s="2" t="n">
        <v>519</v>
      </c>
      <c r="L524" s="14" t="n">
        <f aca="true">$B$16+NORMINV(RAND(),0,SQRT($B$13*($B$7+$B$8^2))*$B$9*(1-$B$10))</f>
        <v>3857.53050106339</v>
      </c>
      <c r="M524" s="14" t="n">
        <f aca="true">$B$16+NORMINV(RAND(),0,SQRT($B$13*($B$7+$B$8^2))*$B$9*(1-$B$10))</f>
        <v>4476.32028985621</v>
      </c>
      <c r="N524" s="14" t="n">
        <f aca="true">$B$16+NORMINV(RAND(),0,SQRT($B$13*($B$7+$B$8^2))*$B$9*(1-$B$10))</f>
        <v>4483.93308056441</v>
      </c>
      <c r="O524" s="14" t="n">
        <f aca="true">$B$16+NORMINV(RAND(),0,SQRT($B$13*($B$7+$B$8^2))*$B$9*(1-$B$10))</f>
        <v>4310.99315498171</v>
      </c>
      <c r="P524" s="14" t="n">
        <f aca="true">$B$16+NORMINV(RAND(),0,SQRT($B$13*($B$7+$B$8^2))*$B$9*(1-$B$10))</f>
        <v>4126.31725738186</v>
      </c>
      <c r="Q524" s="14" t="n">
        <f aca="true">$B$16+NORMINV(RAND(),0,SQRT($B$13*($B$7+$B$8^2))*$B$9*(1-$B$10))</f>
        <v>4174.90031523942</v>
      </c>
      <c r="R524" s="14" t="n">
        <f aca="false">$B$4-13*($B$5+$B$6)/30-IF($B$11&lt;=13,$B$12,0)+0</f>
        <v>8876.66666666667</v>
      </c>
      <c r="S524" s="14" t="n">
        <f aca="false">$B$4-27*($B$5+$B$6)/30-IF($B$11&lt;=27,$B$12,0)+L524</f>
        <v>10447.5305010634</v>
      </c>
      <c r="T524" s="14" t="n">
        <f aca="false">$B$4-41*($B$5+$B$6)/30-IF($B$11&lt;=41,$B$12,0)+L524+M524</f>
        <v>1452.38412425292</v>
      </c>
      <c r="U524" s="14" t="n">
        <f aca="false">$B$4-55*($B$5+$B$6)/30-IF($B$11&lt;=55,$B$12,0)+L524+M524+N524</f>
        <v>3649.65053815067</v>
      </c>
      <c r="V524" s="14" t="n">
        <f aca="false">$B$4-69*($B$5+$B$6)/30-IF($B$11&lt;=69,$B$12,0)+L524+M524+N524+O524</f>
        <v>5673.97702646571</v>
      </c>
      <c r="W524" s="14" t="n">
        <f aca="false">$B$4-83*($B$5+$B$6)/30-IF($B$11&lt;=83,$B$12,0)+L524+M524+N524+O524+P524</f>
        <v>7513.62761718091</v>
      </c>
      <c r="X524" s="14" t="n">
        <f aca="false">$B$4-90*($B$5+$B$6)/30-IF($B$11&lt;=90,$B$12,0)+L524+M524+N524+O524+P524+Q524</f>
        <v>10545.194599087</v>
      </c>
      <c r="AA524" s="14" t="n">
        <f aca="false">MIN(R524:X524)</f>
        <v>1452.38412425292</v>
      </c>
    </row>
    <row r="525" customFormat="false" ht="15" hidden="false" customHeight="false" outlineLevel="0" collapsed="false">
      <c r="K525" s="2" t="n">
        <v>520</v>
      </c>
      <c r="L525" s="14" t="n">
        <f aca="true">$B$16+NORMINV(RAND(),0,SQRT($B$13*($B$7+$B$8^2))*$B$9*(1-$B$10))</f>
        <v>4133.72424359124</v>
      </c>
      <c r="M525" s="14" t="n">
        <f aca="true">$B$16+NORMINV(RAND(),0,SQRT($B$13*($B$7+$B$8^2))*$B$9*(1-$B$10))</f>
        <v>4194.49579964868</v>
      </c>
      <c r="N525" s="14" t="n">
        <f aca="true">$B$16+NORMINV(RAND(),0,SQRT($B$13*($B$7+$B$8^2))*$B$9*(1-$B$10))</f>
        <v>3631.96377380049</v>
      </c>
      <c r="O525" s="14" t="n">
        <f aca="true">$B$16+NORMINV(RAND(),0,SQRT($B$13*($B$7+$B$8^2))*$B$9*(1-$B$10))</f>
        <v>4075.98579651125</v>
      </c>
      <c r="P525" s="14" t="n">
        <f aca="true">$B$16+NORMINV(RAND(),0,SQRT($B$13*($B$7+$B$8^2))*$B$9*(1-$B$10))</f>
        <v>4074.24993286344</v>
      </c>
      <c r="Q525" s="14" t="n">
        <f aca="true">$B$16+NORMINV(RAND(),0,SQRT($B$13*($B$7+$B$8^2))*$B$9*(1-$B$10))</f>
        <v>4444.45791116529</v>
      </c>
      <c r="R525" s="14" t="n">
        <f aca="false">$B$4-13*($B$5+$B$6)/30-IF($B$11&lt;=13,$B$12,0)+0</f>
        <v>8876.66666666667</v>
      </c>
      <c r="S525" s="14" t="n">
        <f aca="false">$B$4-27*($B$5+$B$6)/30-IF($B$11&lt;=27,$B$12,0)+L525</f>
        <v>10723.7242435912</v>
      </c>
      <c r="T525" s="14" t="n">
        <f aca="false">$B$4-41*($B$5+$B$6)/30-IF($B$11&lt;=41,$B$12,0)+L525+M525</f>
        <v>1446.75337657326</v>
      </c>
      <c r="U525" s="14" t="n">
        <f aca="false">$B$4-55*($B$5+$B$6)/30-IF($B$11&lt;=55,$B$12,0)+L525+M525+N525</f>
        <v>2792.05048370708</v>
      </c>
      <c r="V525" s="14" t="n">
        <f aca="false">$B$4-69*($B$5+$B$6)/30-IF($B$11&lt;=69,$B$12,0)+L525+M525+N525+O525</f>
        <v>4581.36961355166</v>
      </c>
      <c r="W525" s="14" t="n">
        <f aca="false">$B$4-83*($B$5+$B$6)/30-IF($B$11&lt;=83,$B$12,0)+L525+M525+N525+O525+P525</f>
        <v>6368.95287974843</v>
      </c>
      <c r="X525" s="14" t="n">
        <f aca="false">$B$4-90*($B$5+$B$6)/30-IF($B$11&lt;=90,$B$12,0)+L525+M525+N525+O525+P525+Q525</f>
        <v>9670.07745758039</v>
      </c>
      <c r="AA525" s="14" t="n">
        <f aca="false">MIN(R525:X525)</f>
        <v>1446.75337657326</v>
      </c>
    </row>
    <row r="526" customFormat="false" ht="15" hidden="false" customHeight="false" outlineLevel="0" collapsed="false">
      <c r="K526" s="2" t="n">
        <v>521</v>
      </c>
      <c r="L526" s="14" t="n">
        <f aca="true">$B$16+NORMINV(RAND(),0,SQRT($B$13*($B$7+$B$8^2))*$B$9*(1-$B$10))</f>
        <v>4177.93126709589</v>
      </c>
      <c r="M526" s="14" t="n">
        <f aca="true">$B$16+NORMINV(RAND(),0,SQRT($B$13*($B$7+$B$8^2))*$B$9*(1-$B$10))</f>
        <v>4013.13705410202</v>
      </c>
      <c r="N526" s="14" t="n">
        <f aca="true">$B$16+NORMINV(RAND(),0,SQRT($B$13*($B$7+$B$8^2))*$B$9*(1-$B$10))</f>
        <v>4114.10163673349</v>
      </c>
      <c r="O526" s="14" t="n">
        <f aca="true">$B$16+NORMINV(RAND(),0,SQRT($B$13*($B$7+$B$8^2))*$B$9*(1-$B$10))</f>
        <v>3669.8499442113</v>
      </c>
      <c r="P526" s="14" t="n">
        <f aca="true">$B$16+NORMINV(RAND(),0,SQRT($B$13*($B$7+$B$8^2))*$B$9*(1-$B$10))</f>
        <v>4294.28237999715</v>
      </c>
      <c r="Q526" s="14" t="n">
        <f aca="true">$B$16+NORMINV(RAND(),0,SQRT($B$13*($B$7+$B$8^2))*$B$9*(1-$B$10))</f>
        <v>3890.09460517896</v>
      </c>
      <c r="R526" s="14" t="n">
        <f aca="false">$B$4-13*($B$5+$B$6)/30-IF($B$11&lt;=13,$B$12,0)+0</f>
        <v>8876.66666666667</v>
      </c>
      <c r="S526" s="14" t="n">
        <f aca="false">$B$4-27*($B$5+$B$6)/30-IF($B$11&lt;=27,$B$12,0)+L526</f>
        <v>10767.9312670959</v>
      </c>
      <c r="T526" s="14" t="n">
        <f aca="false">$B$4-41*($B$5+$B$6)/30-IF($B$11&lt;=41,$B$12,0)+L526+M526</f>
        <v>1309.60165453124</v>
      </c>
      <c r="U526" s="14" t="n">
        <f aca="false">$B$4-55*($B$5+$B$6)/30-IF($B$11&lt;=55,$B$12,0)+L526+M526+N526</f>
        <v>3137.03662459806</v>
      </c>
      <c r="V526" s="14" t="n">
        <f aca="false">$B$4-69*($B$5+$B$6)/30-IF($B$11&lt;=69,$B$12,0)+L526+M526+N526+O526</f>
        <v>4520.2199021427</v>
      </c>
      <c r="W526" s="14" t="n">
        <f aca="false">$B$4-83*($B$5+$B$6)/30-IF($B$11&lt;=83,$B$12,0)+L526+M526+N526+O526+P526</f>
        <v>6527.83561547318</v>
      </c>
      <c r="X526" s="14" t="n">
        <f aca="false">$B$4-90*($B$5+$B$6)/30-IF($B$11&lt;=90,$B$12,0)+L526+M526+N526+O526+P526+Q526</f>
        <v>9274.59688731881</v>
      </c>
      <c r="AA526" s="14" t="n">
        <f aca="false">MIN(R526:X526)</f>
        <v>1309.60165453124</v>
      </c>
    </row>
    <row r="527" customFormat="false" ht="15" hidden="false" customHeight="false" outlineLevel="0" collapsed="false">
      <c r="K527" s="2" t="n">
        <v>522</v>
      </c>
      <c r="L527" s="14" t="n">
        <f aca="true">$B$16+NORMINV(RAND(),0,SQRT($B$13*($B$7+$B$8^2))*$B$9*(1-$B$10))</f>
        <v>4335.09378592229</v>
      </c>
      <c r="M527" s="14" t="n">
        <f aca="true">$B$16+NORMINV(RAND(),0,SQRT($B$13*($B$7+$B$8^2))*$B$9*(1-$B$10))</f>
        <v>4475.47783883821</v>
      </c>
      <c r="N527" s="14" t="n">
        <f aca="true">$B$16+NORMINV(RAND(),0,SQRT($B$13*($B$7+$B$8^2))*$B$9*(1-$B$10))</f>
        <v>4005.94654251174</v>
      </c>
      <c r="O527" s="14" t="n">
        <f aca="true">$B$16+NORMINV(RAND(),0,SQRT($B$13*($B$7+$B$8^2))*$B$9*(1-$B$10))</f>
        <v>3800.4374103355</v>
      </c>
      <c r="P527" s="14" t="n">
        <f aca="true">$B$16+NORMINV(RAND(),0,SQRT($B$13*($B$7+$B$8^2))*$B$9*(1-$B$10))</f>
        <v>3717.87989139953</v>
      </c>
      <c r="Q527" s="14" t="n">
        <f aca="true">$B$16+NORMINV(RAND(),0,SQRT($B$13*($B$7+$B$8^2))*$B$9*(1-$B$10))</f>
        <v>4281.7859494565</v>
      </c>
      <c r="R527" s="14" t="n">
        <f aca="false">$B$4-13*($B$5+$B$6)/30-IF($B$11&lt;=13,$B$12,0)+0</f>
        <v>8876.66666666667</v>
      </c>
      <c r="S527" s="14" t="n">
        <f aca="false">$B$4-27*($B$5+$B$6)/30-IF($B$11&lt;=27,$B$12,0)+L527</f>
        <v>10925.0937859223</v>
      </c>
      <c r="T527" s="14" t="n">
        <f aca="false">$B$4-41*($B$5+$B$6)/30-IF($B$11&lt;=41,$B$12,0)+L527+M527</f>
        <v>1929.10495809383</v>
      </c>
      <c r="U527" s="14" t="n">
        <f aca="false">$B$4-55*($B$5+$B$6)/30-IF($B$11&lt;=55,$B$12,0)+L527+M527+N527</f>
        <v>3648.3848339389</v>
      </c>
      <c r="V527" s="14" t="n">
        <f aca="false">$B$4-69*($B$5+$B$6)/30-IF($B$11&lt;=69,$B$12,0)+L527+M527+N527+O527</f>
        <v>5162.15557760773</v>
      </c>
      <c r="W527" s="14" t="n">
        <f aca="false">$B$4-83*($B$5+$B$6)/30-IF($B$11&lt;=83,$B$12,0)+L527+M527+N527+O527+P527</f>
        <v>6593.36880234059</v>
      </c>
      <c r="X527" s="14" t="n">
        <f aca="false">$B$4-90*($B$5+$B$6)/30-IF($B$11&lt;=90,$B$12,0)+L527+M527+N527+O527+P527+Q527</f>
        <v>9731.82141846376</v>
      </c>
      <c r="AA527" s="14" t="n">
        <f aca="false">MIN(R527:X527)</f>
        <v>1929.10495809383</v>
      </c>
    </row>
    <row r="528" customFormat="false" ht="15" hidden="false" customHeight="false" outlineLevel="0" collapsed="false">
      <c r="K528" s="2" t="n">
        <v>523</v>
      </c>
      <c r="L528" s="14" t="n">
        <f aca="true">$B$16+NORMINV(RAND(),0,SQRT($B$13*($B$7+$B$8^2))*$B$9*(1-$B$10))</f>
        <v>3779.89567855109</v>
      </c>
      <c r="M528" s="14" t="n">
        <f aca="true">$B$16+NORMINV(RAND(),0,SQRT($B$13*($B$7+$B$8^2))*$B$9*(1-$B$10))</f>
        <v>3709.63614928457</v>
      </c>
      <c r="N528" s="14" t="n">
        <f aca="true">$B$16+NORMINV(RAND(),0,SQRT($B$13*($B$7+$B$8^2))*$B$9*(1-$B$10))</f>
        <v>3954.10566007901</v>
      </c>
      <c r="O528" s="14" t="n">
        <f aca="true">$B$16+NORMINV(RAND(),0,SQRT($B$13*($B$7+$B$8^2))*$B$9*(1-$B$10))</f>
        <v>4017.07122621306</v>
      </c>
      <c r="P528" s="14" t="n">
        <f aca="true">$B$16+NORMINV(RAND(),0,SQRT($B$13*($B$7+$B$8^2))*$B$9*(1-$B$10))</f>
        <v>3748.04408669561</v>
      </c>
      <c r="Q528" s="14" t="n">
        <f aca="true">$B$16+NORMINV(RAND(),0,SQRT($B$13*($B$7+$B$8^2))*$B$9*(1-$B$10))</f>
        <v>3851.21794085507</v>
      </c>
      <c r="R528" s="14" t="n">
        <f aca="false">$B$4-13*($B$5+$B$6)/30-IF($B$11&lt;=13,$B$12,0)+0</f>
        <v>8876.66666666667</v>
      </c>
      <c r="S528" s="14" t="n">
        <f aca="false">$B$4-27*($B$5+$B$6)/30-IF($B$11&lt;=27,$B$12,0)+L528</f>
        <v>10369.8956785511</v>
      </c>
      <c r="T528" s="14" t="n">
        <f aca="false">$B$4-41*($B$5+$B$6)/30-IF($B$11&lt;=41,$B$12,0)+L528+M528</f>
        <v>608.065161168991</v>
      </c>
      <c r="U528" s="14" t="n">
        <f aca="false">$B$4-55*($B$5+$B$6)/30-IF($B$11&lt;=55,$B$12,0)+L528+M528+N528</f>
        <v>2275.50415458134</v>
      </c>
      <c r="V528" s="14" t="n">
        <f aca="false">$B$4-69*($B$5+$B$6)/30-IF($B$11&lt;=69,$B$12,0)+L528+M528+N528+O528</f>
        <v>4005.90871412773</v>
      </c>
      <c r="W528" s="14" t="n">
        <f aca="false">$B$4-83*($B$5+$B$6)/30-IF($B$11&lt;=83,$B$12,0)+L528+M528+N528+O528+P528</f>
        <v>5467.28613415667</v>
      </c>
      <c r="X528" s="14" t="n">
        <f aca="false">$B$4-90*($B$5+$B$6)/30-IF($B$11&lt;=90,$B$12,0)+L528+M528+N528+O528+P528+Q528</f>
        <v>8175.1707416784</v>
      </c>
      <c r="AA528" s="14" t="n">
        <f aca="false">MIN(R528:X528)</f>
        <v>608.065161168991</v>
      </c>
    </row>
    <row r="529" customFormat="false" ht="15" hidden="false" customHeight="false" outlineLevel="0" collapsed="false">
      <c r="K529" s="2" t="n">
        <v>524</v>
      </c>
      <c r="L529" s="14" t="n">
        <f aca="true">$B$16+NORMINV(RAND(),0,SQRT($B$13*($B$7+$B$8^2))*$B$9*(1-$B$10))</f>
        <v>3785.15463237874</v>
      </c>
      <c r="M529" s="14" t="n">
        <f aca="true">$B$16+NORMINV(RAND(),0,SQRT($B$13*($B$7+$B$8^2))*$B$9*(1-$B$10))</f>
        <v>3980.09705106878</v>
      </c>
      <c r="N529" s="14" t="n">
        <f aca="true">$B$16+NORMINV(RAND(),0,SQRT($B$13*($B$7+$B$8^2))*$B$9*(1-$B$10))</f>
        <v>4565.2662909077</v>
      </c>
      <c r="O529" s="14" t="n">
        <f aca="true">$B$16+NORMINV(RAND(),0,SQRT($B$13*($B$7+$B$8^2))*$B$9*(1-$B$10))</f>
        <v>4065.47540841334</v>
      </c>
      <c r="P529" s="14" t="n">
        <f aca="true">$B$16+NORMINV(RAND(),0,SQRT($B$13*($B$7+$B$8^2))*$B$9*(1-$B$10))</f>
        <v>4107.32508625161</v>
      </c>
      <c r="Q529" s="14" t="n">
        <f aca="true">$B$16+NORMINV(RAND(),0,SQRT($B$13*($B$7+$B$8^2))*$B$9*(1-$B$10))</f>
        <v>4009.28510971473</v>
      </c>
      <c r="R529" s="14" t="n">
        <f aca="false">$B$4-13*($B$5+$B$6)/30-IF($B$11&lt;=13,$B$12,0)+0</f>
        <v>8876.66666666667</v>
      </c>
      <c r="S529" s="14" t="n">
        <f aca="false">$B$4-27*($B$5+$B$6)/30-IF($B$11&lt;=27,$B$12,0)+L529</f>
        <v>10375.1546323787</v>
      </c>
      <c r="T529" s="14" t="n">
        <f aca="false">$B$4-41*($B$5+$B$6)/30-IF($B$11&lt;=41,$B$12,0)+L529+M529</f>
        <v>883.785016780858</v>
      </c>
      <c r="U529" s="14" t="n">
        <f aca="false">$B$4-55*($B$5+$B$6)/30-IF($B$11&lt;=55,$B$12,0)+L529+M529+N529</f>
        <v>3162.38464102189</v>
      </c>
      <c r="V529" s="14" t="n">
        <f aca="false">$B$4-69*($B$5+$B$6)/30-IF($B$11&lt;=69,$B$12,0)+L529+M529+N529+O529</f>
        <v>4941.19338276856</v>
      </c>
      <c r="W529" s="14" t="n">
        <f aca="false">$B$4-83*($B$5+$B$6)/30-IF($B$11&lt;=83,$B$12,0)+L529+M529+N529+O529+P529</f>
        <v>6761.85180235351</v>
      </c>
      <c r="X529" s="14" t="n">
        <f aca="false">$B$4-90*($B$5+$B$6)/30-IF($B$11&lt;=90,$B$12,0)+L529+M529+N529+O529+P529+Q529</f>
        <v>9627.8035787349</v>
      </c>
      <c r="AA529" s="14" t="n">
        <f aca="false">MIN(R529:X529)</f>
        <v>883.785016780858</v>
      </c>
    </row>
    <row r="530" customFormat="false" ht="15" hidden="false" customHeight="false" outlineLevel="0" collapsed="false">
      <c r="K530" s="2" t="n">
        <v>525</v>
      </c>
      <c r="L530" s="14" t="n">
        <f aca="true">$B$16+NORMINV(RAND(),0,SQRT($B$13*($B$7+$B$8^2))*$B$9*(1-$B$10))</f>
        <v>4211.54113722123</v>
      </c>
      <c r="M530" s="14" t="n">
        <f aca="true">$B$16+NORMINV(RAND(),0,SQRT($B$13*($B$7+$B$8^2))*$B$9*(1-$B$10))</f>
        <v>3994.78228523177</v>
      </c>
      <c r="N530" s="14" t="n">
        <f aca="true">$B$16+NORMINV(RAND(),0,SQRT($B$13*($B$7+$B$8^2))*$B$9*(1-$B$10))</f>
        <v>3968.49387707751</v>
      </c>
      <c r="O530" s="14" t="n">
        <f aca="true">$B$16+NORMINV(RAND(),0,SQRT($B$13*($B$7+$B$8^2))*$B$9*(1-$B$10))</f>
        <v>3919.01870459491</v>
      </c>
      <c r="P530" s="14" t="n">
        <f aca="true">$B$16+NORMINV(RAND(),0,SQRT($B$13*($B$7+$B$8^2))*$B$9*(1-$B$10))</f>
        <v>4350.17946313846</v>
      </c>
      <c r="Q530" s="14" t="n">
        <f aca="true">$B$16+NORMINV(RAND(),0,SQRT($B$13*($B$7+$B$8^2))*$B$9*(1-$B$10))</f>
        <v>3885.63072621019</v>
      </c>
      <c r="R530" s="14" t="n">
        <f aca="false">$B$4-13*($B$5+$B$6)/30-IF($B$11&lt;=13,$B$12,0)+0</f>
        <v>8876.66666666667</v>
      </c>
      <c r="S530" s="14" t="n">
        <f aca="false">$B$4-27*($B$5+$B$6)/30-IF($B$11&lt;=27,$B$12,0)+L530</f>
        <v>10801.5411372212</v>
      </c>
      <c r="T530" s="14" t="n">
        <f aca="false">$B$4-41*($B$5+$B$6)/30-IF($B$11&lt;=41,$B$12,0)+L530+M530</f>
        <v>1324.85675578633</v>
      </c>
      <c r="U530" s="14" t="n">
        <f aca="false">$B$4-55*($B$5+$B$6)/30-IF($B$11&lt;=55,$B$12,0)+L530+M530+N530</f>
        <v>3006.68396619717</v>
      </c>
      <c r="V530" s="14" t="n">
        <f aca="false">$B$4-69*($B$5+$B$6)/30-IF($B$11&lt;=69,$B$12,0)+L530+M530+N530+O530</f>
        <v>4639.03600412541</v>
      </c>
      <c r="W530" s="14" t="n">
        <f aca="false">$B$4-83*($B$5+$B$6)/30-IF($B$11&lt;=83,$B$12,0)+L530+M530+N530+O530+P530</f>
        <v>6702.5488005972</v>
      </c>
      <c r="X530" s="14" t="n">
        <f aca="false">$B$4-90*($B$5+$B$6)/30-IF($B$11&lt;=90,$B$12,0)+L530+M530+N530+O530+P530+Q530</f>
        <v>9444.84619347406</v>
      </c>
      <c r="AA530" s="14" t="n">
        <f aca="false">MIN(R530:X530)</f>
        <v>1324.85675578633</v>
      </c>
    </row>
    <row r="531" customFormat="false" ht="15" hidden="false" customHeight="false" outlineLevel="0" collapsed="false">
      <c r="K531" s="2" t="n">
        <v>526</v>
      </c>
      <c r="L531" s="14" t="n">
        <f aca="true">$B$16+NORMINV(RAND(),0,SQRT($B$13*($B$7+$B$8^2))*$B$9*(1-$B$10))</f>
        <v>4406.72019862839</v>
      </c>
      <c r="M531" s="14" t="n">
        <f aca="true">$B$16+NORMINV(RAND(),0,SQRT($B$13*($B$7+$B$8^2))*$B$9*(1-$B$10))</f>
        <v>3869.08735697335</v>
      </c>
      <c r="N531" s="14" t="n">
        <f aca="true">$B$16+NORMINV(RAND(),0,SQRT($B$13*($B$7+$B$8^2))*$B$9*(1-$B$10))</f>
        <v>3769.701942307</v>
      </c>
      <c r="O531" s="14" t="n">
        <f aca="true">$B$16+NORMINV(RAND(),0,SQRT($B$13*($B$7+$B$8^2))*$B$9*(1-$B$10))</f>
        <v>4242.37697492209</v>
      </c>
      <c r="P531" s="14" t="n">
        <f aca="true">$B$16+NORMINV(RAND(),0,SQRT($B$13*($B$7+$B$8^2))*$B$9*(1-$B$10))</f>
        <v>3937.53898499192</v>
      </c>
      <c r="Q531" s="14" t="n">
        <f aca="true">$B$16+NORMINV(RAND(),0,SQRT($B$13*($B$7+$B$8^2))*$B$9*(1-$B$10))</f>
        <v>4377.58162645911</v>
      </c>
      <c r="R531" s="14" t="n">
        <f aca="false">$B$4-13*($B$5+$B$6)/30-IF($B$11&lt;=13,$B$12,0)+0</f>
        <v>8876.66666666667</v>
      </c>
      <c r="S531" s="14" t="n">
        <f aca="false">$B$4-27*($B$5+$B$6)/30-IF($B$11&lt;=27,$B$12,0)+L531</f>
        <v>10996.7201986284</v>
      </c>
      <c r="T531" s="14" t="n">
        <f aca="false">$B$4-41*($B$5+$B$6)/30-IF($B$11&lt;=41,$B$12,0)+L531+M531</f>
        <v>1394.34088893507</v>
      </c>
      <c r="U531" s="14" t="n">
        <f aca="false">$B$4-55*($B$5+$B$6)/30-IF($B$11&lt;=55,$B$12,0)+L531+M531+N531</f>
        <v>2877.37616457541</v>
      </c>
      <c r="V531" s="14" t="n">
        <f aca="false">$B$4-69*($B$5+$B$6)/30-IF($B$11&lt;=69,$B$12,0)+L531+M531+N531+O531</f>
        <v>4833.08647283083</v>
      </c>
      <c r="W531" s="14" t="n">
        <f aca="false">$B$4-83*($B$5+$B$6)/30-IF($B$11&lt;=83,$B$12,0)+L531+M531+N531+O531+P531</f>
        <v>6483.95879115608</v>
      </c>
      <c r="X531" s="14" t="n">
        <f aca="false">$B$4-90*($B$5+$B$6)/30-IF($B$11&lt;=90,$B$12,0)+L531+M531+N531+O531+P531+Q531</f>
        <v>9718.20708428185</v>
      </c>
      <c r="AA531" s="14" t="n">
        <f aca="false">MIN(R531:X531)</f>
        <v>1394.34088893507</v>
      </c>
    </row>
    <row r="532" customFormat="false" ht="15" hidden="false" customHeight="false" outlineLevel="0" collapsed="false">
      <c r="K532" s="2" t="n">
        <v>527</v>
      </c>
      <c r="L532" s="14" t="n">
        <f aca="true">$B$16+NORMINV(RAND(),0,SQRT($B$13*($B$7+$B$8^2))*$B$9*(1-$B$10))</f>
        <v>3998.31488873269</v>
      </c>
      <c r="M532" s="14" t="n">
        <f aca="true">$B$16+NORMINV(RAND(),0,SQRT($B$13*($B$7+$B$8^2))*$B$9*(1-$B$10))</f>
        <v>3915.06606546538</v>
      </c>
      <c r="N532" s="14" t="n">
        <f aca="true">$B$16+NORMINV(RAND(),0,SQRT($B$13*($B$7+$B$8^2))*$B$9*(1-$B$10))</f>
        <v>3557.49261621259</v>
      </c>
      <c r="O532" s="14" t="n">
        <f aca="true">$B$16+NORMINV(RAND(),0,SQRT($B$13*($B$7+$B$8^2))*$B$9*(1-$B$10))</f>
        <v>4361.14271659129</v>
      </c>
      <c r="P532" s="14" t="n">
        <f aca="true">$B$16+NORMINV(RAND(),0,SQRT($B$13*($B$7+$B$8^2))*$B$9*(1-$B$10))</f>
        <v>4814.17043639716</v>
      </c>
      <c r="Q532" s="14" t="n">
        <f aca="true">$B$16+NORMINV(RAND(),0,SQRT($B$13*($B$7+$B$8^2))*$B$9*(1-$B$10))</f>
        <v>3860.86845676855</v>
      </c>
      <c r="R532" s="14" t="n">
        <f aca="false">$B$4-13*($B$5+$B$6)/30-IF($B$11&lt;=13,$B$12,0)+0</f>
        <v>8876.66666666667</v>
      </c>
      <c r="S532" s="14" t="n">
        <f aca="false">$B$4-27*($B$5+$B$6)/30-IF($B$11&lt;=27,$B$12,0)+L532</f>
        <v>10588.3148887327</v>
      </c>
      <c r="T532" s="14" t="n">
        <f aca="false">$B$4-41*($B$5+$B$6)/30-IF($B$11&lt;=41,$B$12,0)+L532+M532</f>
        <v>1031.9142875314</v>
      </c>
      <c r="U532" s="14" t="n">
        <f aca="false">$B$4-55*($B$5+$B$6)/30-IF($B$11&lt;=55,$B$12,0)+L532+M532+N532</f>
        <v>2302.74023707733</v>
      </c>
      <c r="V532" s="14" t="n">
        <f aca="false">$B$4-69*($B$5+$B$6)/30-IF($B$11&lt;=69,$B$12,0)+L532+M532+N532+O532</f>
        <v>4377.21628700195</v>
      </c>
      <c r="W532" s="14" t="n">
        <f aca="false">$B$4-83*($B$5+$B$6)/30-IF($B$11&lt;=83,$B$12,0)+L532+M532+N532+O532+P532</f>
        <v>6904.72005673244</v>
      </c>
      <c r="X532" s="14" t="n">
        <f aca="false">$B$4-90*($B$5+$B$6)/30-IF($B$11&lt;=90,$B$12,0)+L532+M532+N532+O532+P532+Q532</f>
        <v>9622.25518016766</v>
      </c>
      <c r="AA532" s="14" t="n">
        <f aca="false">MIN(R532:X532)</f>
        <v>1031.9142875314</v>
      </c>
    </row>
    <row r="533" customFormat="false" ht="15" hidden="false" customHeight="false" outlineLevel="0" collapsed="false">
      <c r="K533" s="2" t="n">
        <v>528</v>
      </c>
      <c r="L533" s="14" t="n">
        <f aca="true">$B$16+NORMINV(RAND(),0,SQRT($B$13*($B$7+$B$8^2))*$B$9*(1-$B$10))</f>
        <v>3607.43008691627</v>
      </c>
      <c r="M533" s="14" t="n">
        <f aca="true">$B$16+NORMINV(RAND(),0,SQRT($B$13*($B$7+$B$8^2))*$B$9*(1-$B$10))</f>
        <v>4564.37821286365</v>
      </c>
      <c r="N533" s="14" t="n">
        <f aca="true">$B$16+NORMINV(RAND(),0,SQRT($B$13*($B$7+$B$8^2))*$B$9*(1-$B$10))</f>
        <v>4122.11794221529</v>
      </c>
      <c r="O533" s="14" t="n">
        <f aca="true">$B$16+NORMINV(RAND(),0,SQRT($B$13*($B$7+$B$8^2))*$B$9*(1-$B$10))</f>
        <v>4070.49982421148</v>
      </c>
      <c r="P533" s="14" t="n">
        <f aca="true">$B$16+NORMINV(RAND(),0,SQRT($B$13*($B$7+$B$8^2))*$B$9*(1-$B$10))</f>
        <v>3819.93333904853</v>
      </c>
      <c r="Q533" s="14" t="n">
        <f aca="true">$B$16+NORMINV(RAND(),0,SQRT($B$13*($B$7+$B$8^2))*$B$9*(1-$B$10))</f>
        <v>3339.5163372329</v>
      </c>
      <c r="R533" s="14" t="n">
        <f aca="false">$B$4-13*($B$5+$B$6)/30-IF($B$11&lt;=13,$B$12,0)+0</f>
        <v>8876.66666666667</v>
      </c>
      <c r="S533" s="14" t="n">
        <f aca="false">$B$4-27*($B$5+$B$6)/30-IF($B$11&lt;=27,$B$12,0)+L533</f>
        <v>10197.4300869163</v>
      </c>
      <c r="T533" s="14" t="n">
        <f aca="false">$B$4-41*($B$5+$B$6)/30-IF($B$11&lt;=41,$B$12,0)+L533+M533</f>
        <v>1290.34163311325</v>
      </c>
      <c r="U533" s="14" t="n">
        <f aca="false">$B$4-55*($B$5+$B$6)/30-IF($B$11&lt;=55,$B$12,0)+L533+M533+N533</f>
        <v>3125.79290866187</v>
      </c>
      <c r="V533" s="14" t="n">
        <f aca="false">$B$4-69*($B$5+$B$6)/30-IF($B$11&lt;=69,$B$12,0)+L533+M533+N533+O533</f>
        <v>4909.62606620669</v>
      </c>
      <c r="W533" s="14" t="n">
        <f aca="false">$B$4-83*($B$5+$B$6)/30-IF($B$11&lt;=83,$B$12,0)+L533+M533+N533+O533+P533</f>
        <v>6442.89273858855</v>
      </c>
      <c r="X533" s="14" t="n">
        <f aca="false">$B$4-90*($B$5+$B$6)/30-IF($B$11&lt;=90,$B$12,0)+L533+M533+N533+O533+P533+Q533</f>
        <v>8639.07574248812</v>
      </c>
      <c r="AA533" s="14" t="n">
        <f aca="false">MIN(R533:X533)</f>
        <v>1290.34163311325</v>
      </c>
    </row>
    <row r="534" customFormat="false" ht="15" hidden="false" customHeight="false" outlineLevel="0" collapsed="false">
      <c r="K534" s="2" t="n">
        <v>529</v>
      </c>
      <c r="L534" s="14" t="n">
        <f aca="true">$B$16+NORMINV(RAND(),0,SQRT($B$13*($B$7+$B$8^2))*$B$9*(1-$B$10))</f>
        <v>4068.1657976139</v>
      </c>
      <c r="M534" s="14" t="n">
        <f aca="true">$B$16+NORMINV(RAND(),0,SQRT($B$13*($B$7+$B$8^2))*$B$9*(1-$B$10))</f>
        <v>3949.34177911264</v>
      </c>
      <c r="N534" s="14" t="n">
        <f aca="true">$B$16+NORMINV(RAND(),0,SQRT($B$13*($B$7+$B$8^2))*$B$9*(1-$B$10))</f>
        <v>4152.10002303143</v>
      </c>
      <c r="O534" s="14" t="n">
        <f aca="true">$B$16+NORMINV(RAND(),0,SQRT($B$13*($B$7+$B$8^2))*$B$9*(1-$B$10))</f>
        <v>3878.53544332492</v>
      </c>
      <c r="P534" s="14" t="n">
        <f aca="true">$B$16+NORMINV(RAND(),0,SQRT($B$13*($B$7+$B$8^2))*$B$9*(1-$B$10))</f>
        <v>3969.79222292591</v>
      </c>
      <c r="Q534" s="14" t="n">
        <f aca="true">$B$16+NORMINV(RAND(),0,SQRT($B$13*($B$7+$B$8^2))*$B$9*(1-$B$10))</f>
        <v>4230.81765445808</v>
      </c>
      <c r="R534" s="14" t="n">
        <f aca="false">$B$4-13*($B$5+$B$6)/30-IF($B$11&lt;=13,$B$12,0)+0</f>
        <v>8876.66666666667</v>
      </c>
      <c r="S534" s="14" t="n">
        <f aca="false">$B$4-27*($B$5+$B$6)/30-IF($B$11&lt;=27,$B$12,0)+L534</f>
        <v>10658.1657976139</v>
      </c>
      <c r="T534" s="14" t="n">
        <f aca="false">$B$4-41*($B$5+$B$6)/30-IF($B$11&lt;=41,$B$12,0)+L534+M534</f>
        <v>1136.04091005987</v>
      </c>
      <c r="U534" s="14" t="n">
        <f aca="false">$B$4-55*($B$5+$B$6)/30-IF($B$11&lt;=55,$B$12,0)+L534+M534+N534</f>
        <v>3001.47426642463</v>
      </c>
      <c r="V534" s="14" t="n">
        <f aca="false">$B$4-69*($B$5+$B$6)/30-IF($B$11&lt;=69,$B$12,0)+L534+M534+N534+O534</f>
        <v>4593.34304308289</v>
      </c>
      <c r="W534" s="14" t="n">
        <f aca="false">$B$4-83*($B$5+$B$6)/30-IF($B$11&lt;=83,$B$12,0)+L534+M534+N534+O534+P534</f>
        <v>6276.46859934213</v>
      </c>
      <c r="X534" s="14" t="n">
        <f aca="false">$B$4-90*($B$5+$B$6)/30-IF($B$11&lt;=90,$B$12,0)+L534+M534+N534+O534+P534+Q534</f>
        <v>9363.95292046688</v>
      </c>
      <c r="AA534" s="14" t="n">
        <f aca="false">MIN(R534:X534)</f>
        <v>1136.04091005987</v>
      </c>
    </row>
    <row r="535" customFormat="false" ht="15" hidden="false" customHeight="false" outlineLevel="0" collapsed="false">
      <c r="K535" s="2" t="n">
        <v>530</v>
      </c>
      <c r="L535" s="14" t="n">
        <f aca="true">$B$16+NORMINV(RAND(),0,SQRT($B$13*($B$7+$B$8^2))*$B$9*(1-$B$10))</f>
        <v>4311.18098236799</v>
      </c>
      <c r="M535" s="14" t="n">
        <f aca="true">$B$16+NORMINV(RAND(),0,SQRT($B$13*($B$7+$B$8^2))*$B$9*(1-$B$10))</f>
        <v>4330.38514659823</v>
      </c>
      <c r="N535" s="14" t="n">
        <f aca="true">$B$16+NORMINV(RAND(),0,SQRT($B$13*($B$7+$B$8^2))*$B$9*(1-$B$10))</f>
        <v>3994.61932421975</v>
      </c>
      <c r="O535" s="14" t="n">
        <f aca="true">$B$16+NORMINV(RAND(),0,SQRT($B$13*($B$7+$B$8^2))*$B$9*(1-$B$10))</f>
        <v>4087.22568988593</v>
      </c>
      <c r="P535" s="14" t="n">
        <f aca="true">$B$16+NORMINV(RAND(),0,SQRT($B$13*($B$7+$B$8^2))*$B$9*(1-$B$10))</f>
        <v>4288.1786016696</v>
      </c>
      <c r="Q535" s="14" t="n">
        <f aca="true">$B$16+NORMINV(RAND(),0,SQRT($B$13*($B$7+$B$8^2))*$B$9*(1-$B$10))</f>
        <v>3925.61463102649</v>
      </c>
      <c r="R535" s="14" t="n">
        <f aca="false">$B$4-13*($B$5+$B$6)/30-IF($B$11&lt;=13,$B$12,0)+0</f>
        <v>8876.66666666667</v>
      </c>
      <c r="S535" s="14" t="n">
        <f aca="false">$B$4-27*($B$5+$B$6)/30-IF($B$11&lt;=27,$B$12,0)+L535</f>
        <v>10901.180982368</v>
      </c>
      <c r="T535" s="14" t="n">
        <f aca="false">$B$4-41*($B$5+$B$6)/30-IF($B$11&lt;=41,$B$12,0)+L535+M535</f>
        <v>1760.09946229955</v>
      </c>
      <c r="U535" s="14" t="n">
        <f aca="false">$B$4-55*($B$5+$B$6)/30-IF($B$11&lt;=55,$B$12,0)+L535+M535+N535</f>
        <v>3468.05211985263</v>
      </c>
      <c r="V535" s="14" t="n">
        <f aca="false">$B$4-69*($B$5+$B$6)/30-IF($B$11&lt;=69,$B$12,0)+L535+M535+N535+O535</f>
        <v>5268.6111430719</v>
      </c>
      <c r="W535" s="14" t="n">
        <f aca="false">$B$4-83*($B$5+$B$6)/30-IF($B$11&lt;=83,$B$12,0)+L535+M535+N535+O535+P535</f>
        <v>7270.12307807483</v>
      </c>
      <c r="X535" s="14" t="n">
        <f aca="false">$B$4-90*($B$5+$B$6)/30-IF($B$11&lt;=90,$B$12,0)+L535+M535+N535+O535+P535+Q535</f>
        <v>10052.404375768</v>
      </c>
      <c r="AA535" s="14" t="n">
        <f aca="false">MIN(R535:X535)</f>
        <v>1760.09946229955</v>
      </c>
    </row>
    <row r="536" customFormat="false" ht="15" hidden="false" customHeight="false" outlineLevel="0" collapsed="false">
      <c r="K536" s="2" t="n">
        <v>531</v>
      </c>
      <c r="L536" s="14" t="n">
        <f aca="true">$B$16+NORMINV(RAND(),0,SQRT($B$13*($B$7+$B$8^2))*$B$9*(1-$B$10))</f>
        <v>3858.0060683395</v>
      </c>
      <c r="M536" s="14" t="n">
        <f aca="true">$B$16+NORMINV(RAND(),0,SQRT($B$13*($B$7+$B$8^2))*$B$9*(1-$B$10))</f>
        <v>4125.96826016353</v>
      </c>
      <c r="N536" s="14" t="n">
        <f aca="true">$B$16+NORMINV(RAND(),0,SQRT($B$13*($B$7+$B$8^2))*$B$9*(1-$B$10))</f>
        <v>4076.33886025389</v>
      </c>
      <c r="O536" s="14" t="n">
        <f aca="true">$B$16+NORMINV(RAND(),0,SQRT($B$13*($B$7+$B$8^2))*$B$9*(1-$B$10))</f>
        <v>4167.43513516613</v>
      </c>
      <c r="P536" s="14" t="n">
        <f aca="true">$B$16+NORMINV(RAND(),0,SQRT($B$13*($B$7+$B$8^2))*$B$9*(1-$B$10))</f>
        <v>3948.55907895393</v>
      </c>
      <c r="Q536" s="14" t="n">
        <f aca="true">$B$16+NORMINV(RAND(),0,SQRT($B$13*($B$7+$B$8^2))*$B$9*(1-$B$10))</f>
        <v>3822.02387096831</v>
      </c>
      <c r="R536" s="14" t="n">
        <f aca="false">$B$4-13*($B$5+$B$6)/30-IF($B$11&lt;=13,$B$12,0)+0</f>
        <v>8876.66666666667</v>
      </c>
      <c r="S536" s="14" t="n">
        <f aca="false">$B$4-27*($B$5+$B$6)/30-IF($B$11&lt;=27,$B$12,0)+L536</f>
        <v>10448.0060683395</v>
      </c>
      <c r="T536" s="14" t="n">
        <f aca="false">$B$4-41*($B$5+$B$6)/30-IF($B$11&lt;=41,$B$12,0)+L536+M536</f>
        <v>1102.50766183636</v>
      </c>
      <c r="U536" s="14" t="n">
        <f aca="false">$B$4-55*($B$5+$B$6)/30-IF($B$11&lt;=55,$B$12,0)+L536+M536+N536</f>
        <v>2892.17985542358</v>
      </c>
      <c r="V536" s="14" t="n">
        <f aca="false">$B$4-69*($B$5+$B$6)/30-IF($B$11&lt;=69,$B$12,0)+L536+M536+N536+O536</f>
        <v>4772.94832392305</v>
      </c>
      <c r="W536" s="14" t="n">
        <f aca="false">$B$4-83*($B$5+$B$6)/30-IF($B$11&lt;=83,$B$12,0)+L536+M536+N536+O536+P536</f>
        <v>6434.84073621031</v>
      </c>
      <c r="X536" s="14" t="n">
        <f aca="false">$B$4-90*($B$5+$B$6)/30-IF($B$11&lt;=90,$B$12,0)+L536+M536+N536+O536+P536+Q536</f>
        <v>9113.53127384528</v>
      </c>
      <c r="AA536" s="14" t="n">
        <f aca="false">MIN(R536:X536)</f>
        <v>1102.50766183636</v>
      </c>
    </row>
    <row r="537" customFormat="false" ht="15" hidden="false" customHeight="false" outlineLevel="0" collapsed="false">
      <c r="K537" s="2" t="n">
        <v>532</v>
      </c>
      <c r="L537" s="14" t="n">
        <f aca="true">$B$16+NORMINV(RAND(),0,SQRT($B$13*($B$7+$B$8^2))*$B$9*(1-$B$10))</f>
        <v>3546.83087526358</v>
      </c>
      <c r="M537" s="14" t="n">
        <f aca="true">$B$16+NORMINV(RAND(),0,SQRT($B$13*($B$7+$B$8^2))*$B$9*(1-$B$10))</f>
        <v>3899.91126723872</v>
      </c>
      <c r="N537" s="14" t="n">
        <f aca="true">$B$16+NORMINV(RAND(),0,SQRT($B$13*($B$7+$B$8^2))*$B$9*(1-$B$10))</f>
        <v>4045.29663590164</v>
      </c>
      <c r="O537" s="14" t="n">
        <f aca="true">$B$16+NORMINV(RAND(),0,SQRT($B$13*($B$7+$B$8^2))*$B$9*(1-$B$10))</f>
        <v>4029.69176987253</v>
      </c>
      <c r="P537" s="14" t="n">
        <f aca="true">$B$16+NORMINV(RAND(),0,SQRT($B$13*($B$7+$B$8^2))*$B$9*(1-$B$10))</f>
        <v>4578.09188860644</v>
      </c>
      <c r="Q537" s="14" t="n">
        <f aca="true">$B$16+NORMINV(RAND(),0,SQRT($B$13*($B$7+$B$8^2))*$B$9*(1-$B$10))</f>
        <v>3579.03748862399</v>
      </c>
      <c r="R537" s="14" t="n">
        <f aca="false">$B$4-13*($B$5+$B$6)/30-IF($B$11&lt;=13,$B$12,0)+0</f>
        <v>8876.66666666667</v>
      </c>
      <c r="S537" s="14" t="n">
        <f aca="false">$B$4-27*($B$5+$B$6)/30-IF($B$11&lt;=27,$B$12,0)+L537</f>
        <v>10136.8308752636</v>
      </c>
      <c r="T537" s="14" t="n">
        <f aca="false">$B$4-41*($B$5+$B$6)/30-IF($B$11&lt;=41,$B$12,0)+L537+M537</f>
        <v>565.275475835628</v>
      </c>
      <c r="U537" s="14" t="n">
        <f aca="false">$B$4-55*($B$5+$B$6)/30-IF($B$11&lt;=55,$B$12,0)+L537+M537+N537</f>
        <v>2323.9054450706</v>
      </c>
      <c r="V537" s="14" t="n">
        <f aca="false">$B$4-69*($B$5+$B$6)/30-IF($B$11&lt;=69,$B$12,0)+L537+M537+N537+O537</f>
        <v>4066.93054827647</v>
      </c>
      <c r="W537" s="14" t="n">
        <f aca="false">$B$4-83*($B$5+$B$6)/30-IF($B$11&lt;=83,$B$12,0)+L537+M537+N537+O537+P537</f>
        <v>6358.35577021624</v>
      </c>
      <c r="X537" s="14" t="n">
        <f aca="false">$B$4-90*($B$5+$B$6)/30-IF($B$11&lt;=90,$B$12,0)+L537+M537+N537+O537+P537+Q537</f>
        <v>8794.0599255069</v>
      </c>
      <c r="AA537" s="14" t="n">
        <f aca="false">MIN(R537:X537)</f>
        <v>565.275475835628</v>
      </c>
    </row>
    <row r="538" customFormat="false" ht="15" hidden="false" customHeight="false" outlineLevel="0" collapsed="false">
      <c r="K538" s="2" t="n">
        <v>533</v>
      </c>
      <c r="L538" s="14" t="n">
        <f aca="true">$B$16+NORMINV(RAND(),0,SQRT($B$13*($B$7+$B$8^2))*$B$9*(1-$B$10))</f>
        <v>3928.89297692295</v>
      </c>
      <c r="M538" s="14" t="n">
        <f aca="true">$B$16+NORMINV(RAND(),0,SQRT($B$13*($B$7+$B$8^2))*$B$9*(1-$B$10))</f>
        <v>4101.08083997925</v>
      </c>
      <c r="N538" s="14" t="n">
        <f aca="true">$B$16+NORMINV(RAND(),0,SQRT($B$13*($B$7+$B$8^2))*$B$9*(1-$B$10))</f>
        <v>4487.45031729688</v>
      </c>
      <c r="O538" s="14" t="n">
        <f aca="true">$B$16+NORMINV(RAND(),0,SQRT($B$13*($B$7+$B$8^2))*$B$9*(1-$B$10))</f>
        <v>3872.18878681879</v>
      </c>
      <c r="P538" s="14" t="n">
        <f aca="true">$B$16+NORMINV(RAND(),0,SQRT($B$13*($B$7+$B$8^2))*$B$9*(1-$B$10))</f>
        <v>3839.12886534737</v>
      </c>
      <c r="Q538" s="14" t="n">
        <f aca="true">$B$16+NORMINV(RAND(),0,SQRT($B$13*($B$7+$B$8^2))*$B$9*(1-$B$10))</f>
        <v>4188.47952650864</v>
      </c>
      <c r="R538" s="14" t="n">
        <f aca="false">$B$4-13*($B$5+$B$6)/30-IF($B$11&lt;=13,$B$12,0)+0</f>
        <v>8876.66666666667</v>
      </c>
      <c r="S538" s="14" t="n">
        <f aca="false">$B$4-27*($B$5+$B$6)/30-IF($B$11&lt;=27,$B$12,0)+L538</f>
        <v>10518.892976923</v>
      </c>
      <c r="T538" s="14" t="n">
        <f aca="false">$B$4-41*($B$5+$B$6)/30-IF($B$11&lt;=41,$B$12,0)+L538+M538</f>
        <v>1148.50715023554</v>
      </c>
      <c r="U538" s="14" t="n">
        <f aca="false">$B$4-55*($B$5+$B$6)/30-IF($B$11&lt;=55,$B$12,0)+L538+M538+N538</f>
        <v>3349.29080086575</v>
      </c>
      <c r="V538" s="14" t="n">
        <f aca="false">$B$4-69*($B$5+$B$6)/30-IF($B$11&lt;=69,$B$12,0)+L538+M538+N538+O538</f>
        <v>4934.81292101788</v>
      </c>
      <c r="W538" s="14" t="n">
        <f aca="false">$B$4-83*($B$5+$B$6)/30-IF($B$11&lt;=83,$B$12,0)+L538+M538+N538+O538+P538</f>
        <v>6487.27511969859</v>
      </c>
      <c r="X538" s="14" t="n">
        <f aca="false">$B$4-90*($B$5+$B$6)/30-IF($B$11&lt;=90,$B$12,0)+L538+M538+N538+O538+P538+Q538</f>
        <v>9532.42131287389</v>
      </c>
      <c r="AA538" s="14" t="n">
        <f aca="false">MIN(R538:X538)</f>
        <v>1148.50715023554</v>
      </c>
    </row>
    <row r="539" customFormat="false" ht="15" hidden="false" customHeight="false" outlineLevel="0" collapsed="false">
      <c r="K539" s="2" t="n">
        <v>534</v>
      </c>
      <c r="L539" s="14" t="n">
        <f aca="true">$B$16+NORMINV(RAND(),0,SQRT($B$13*($B$7+$B$8^2))*$B$9*(1-$B$10))</f>
        <v>3684.51269561921</v>
      </c>
      <c r="M539" s="14" t="n">
        <f aca="true">$B$16+NORMINV(RAND(),0,SQRT($B$13*($B$7+$B$8^2))*$B$9*(1-$B$10))</f>
        <v>4427.55770993822</v>
      </c>
      <c r="N539" s="14" t="n">
        <f aca="true">$B$16+NORMINV(RAND(),0,SQRT($B$13*($B$7+$B$8^2))*$B$9*(1-$B$10))</f>
        <v>4070.42507269027</v>
      </c>
      <c r="O539" s="14" t="n">
        <f aca="true">$B$16+NORMINV(RAND(),0,SQRT($B$13*($B$7+$B$8^2))*$B$9*(1-$B$10))</f>
        <v>4322.95740371151</v>
      </c>
      <c r="P539" s="14" t="n">
        <f aca="true">$B$16+NORMINV(RAND(),0,SQRT($B$13*($B$7+$B$8^2))*$B$9*(1-$B$10))</f>
        <v>4002.19954163092</v>
      </c>
      <c r="Q539" s="14" t="n">
        <f aca="true">$B$16+NORMINV(RAND(),0,SQRT($B$13*($B$7+$B$8^2))*$B$9*(1-$B$10))</f>
        <v>3630.78136867793</v>
      </c>
      <c r="R539" s="14" t="n">
        <f aca="false">$B$4-13*($B$5+$B$6)/30-IF($B$11&lt;=13,$B$12,0)+0</f>
        <v>8876.66666666667</v>
      </c>
      <c r="S539" s="14" t="n">
        <f aca="false">$B$4-27*($B$5+$B$6)/30-IF($B$11&lt;=27,$B$12,0)+L539</f>
        <v>10274.5126956192</v>
      </c>
      <c r="T539" s="14" t="n">
        <f aca="false">$B$4-41*($B$5+$B$6)/30-IF($B$11&lt;=41,$B$12,0)+L539+M539</f>
        <v>1230.60373889077</v>
      </c>
      <c r="U539" s="14" t="n">
        <f aca="false">$B$4-55*($B$5+$B$6)/30-IF($B$11&lt;=55,$B$12,0)+L539+M539+N539</f>
        <v>3014.36214491437</v>
      </c>
      <c r="V539" s="14" t="n">
        <f aca="false">$B$4-69*($B$5+$B$6)/30-IF($B$11&lt;=69,$B$12,0)+L539+M539+N539+O539</f>
        <v>5050.65288195922</v>
      </c>
      <c r="W539" s="14" t="n">
        <f aca="false">$B$4-83*($B$5+$B$6)/30-IF($B$11&lt;=83,$B$12,0)+L539+M539+N539+O539+P539</f>
        <v>6766.18575692347</v>
      </c>
      <c r="X539" s="14" t="n">
        <f aca="false">$B$4-90*($B$5+$B$6)/30-IF($B$11&lt;=90,$B$12,0)+L539+M539+N539+O539+P539+Q539</f>
        <v>9253.63379226807</v>
      </c>
      <c r="AA539" s="14" t="n">
        <f aca="false">MIN(R539:X539)</f>
        <v>1230.60373889077</v>
      </c>
    </row>
    <row r="540" customFormat="false" ht="15" hidden="false" customHeight="false" outlineLevel="0" collapsed="false">
      <c r="K540" s="2" t="n">
        <v>535</v>
      </c>
      <c r="L540" s="14" t="n">
        <f aca="true">$B$16+NORMINV(RAND(),0,SQRT($B$13*($B$7+$B$8^2))*$B$9*(1-$B$10))</f>
        <v>3736.63191423118</v>
      </c>
      <c r="M540" s="14" t="n">
        <f aca="true">$B$16+NORMINV(RAND(),0,SQRT($B$13*($B$7+$B$8^2))*$B$9*(1-$B$10))</f>
        <v>4959.24575324242</v>
      </c>
      <c r="N540" s="14" t="n">
        <f aca="true">$B$16+NORMINV(RAND(),0,SQRT($B$13*($B$7+$B$8^2))*$B$9*(1-$B$10))</f>
        <v>3626.5147869687</v>
      </c>
      <c r="O540" s="14" t="n">
        <f aca="true">$B$16+NORMINV(RAND(),0,SQRT($B$13*($B$7+$B$8^2))*$B$9*(1-$B$10))</f>
        <v>4599.85126556289</v>
      </c>
      <c r="P540" s="14" t="n">
        <f aca="true">$B$16+NORMINV(RAND(),0,SQRT($B$13*($B$7+$B$8^2))*$B$9*(1-$B$10))</f>
        <v>3827.70447686988</v>
      </c>
      <c r="Q540" s="14" t="n">
        <f aca="true">$B$16+NORMINV(RAND(),0,SQRT($B$13*($B$7+$B$8^2))*$B$9*(1-$B$10))</f>
        <v>3919.3917016485</v>
      </c>
      <c r="R540" s="14" t="n">
        <f aca="false">$B$4-13*($B$5+$B$6)/30-IF($B$11&lt;=13,$B$12,0)+0</f>
        <v>8876.66666666667</v>
      </c>
      <c r="S540" s="14" t="n">
        <f aca="false">$B$4-27*($B$5+$B$6)/30-IF($B$11&lt;=27,$B$12,0)+L540</f>
        <v>10326.6319142312</v>
      </c>
      <c r="T540" s="14" t="n">
        <f aca="false">$B$4-41*($B$5+$B$6)/30-IF($B$11&lt;=41,$B$12,0)+L540+M540</f>
        <v>1814.41100080693</v>
      </c>
      <c r="U540" s="14" t="n">
        <f aca="false">$B$4-55*($B$5+$B$6)/30-IF($B$11&lt;=55,$B$12,0)+L540+M540+N540</f>
        <v>3154.25912110896</v>
      </c>
      <c r="V540" s="14" t="n">
        <f aca="false">$B$4-69*($B$5+$B$6)/30-IF($B$11&lt;=69,$B$12,0)+L540+M540+N540+O540</f>
        <v>5467.44372000519</v>
      </c>
      <c r="W540" s="14" t="n">
        <f aca="false">$B$4-83*($B$5+$B$6)/30-IF($B$11&lt;=83,$B$12,0)+L540+M540+N540+O540+P540</f>
        <v>7008.4815302084</v>
      </c>
      <c r="X540" s="14" t="n">
        <f aca="false">$B$4-90*($B$5+$B$6)/30-IF($B$11&lt;=90,$B$12,0)+L540+M540+N540+O540+P540+Q540</f>
        <v>9784.53989852356</v>
      </c>
      <c r="AA540" s="14" t="n">
        <f aca="false">MIN(R540:X540)</f>
        <v>1814.41100080693</v>
      </c>
    </row>
    <row r="541" customFormat="false" ht="15" hidden="false" customHeight="false" outlineLevel="0" collapsed="false">
      <c r="K541" s="2" t="n">
        <v>536</v>
      </c>
      <c r="L541" s="14" t="n">
        <f aca="true">$B$16+NORMINV(RAND(),0,SQRT($B$13*($B$7+$B$8^2))*$B$9*(1-$B$10))</f>
        <v>4162.01746476463</v>
      </c>
      <c r="M541" s="14" t="n">
        <f aca="true">$B$16+NORMINV(RAND(),0,SQRT($B$13*($B$7+$B$8^2))*$B$9*(1-$B$10))</f>
        <v>3847.59121065563</v>
      </c>
      <c r="N541" s="14" t="n">
        <f aca="true">$B$16+NORMINV(RAND(),0,SQRT($B$13*($B$7+$B$8^2))*$B$9*(1-$B$10))</f>
        <v>4368.58571526409</v>
      </c>
      <c r="O541" s="14" t="n">
        <f aca="true">$B$16+NORMINV(RAND(),0,SQRT($B$13*($B$7+$B$8^2))*$B$9*(1-$B$10))</f>
        <v>3674.75685153493</v>
      </c>
      <c r="P541" s="14" t="n">
        <f aca="true">$B$16+NORMINV(RAND(),0,SQRT($B$13*($B$7+$B$8^2))*$B$9*(1-$B$10))</f>
        <v>4207.00242142732</v>
      </c>
      <c r="Q541" s="14" t="n">
        <f aca="true">$B$16+NORMINV(RAND(),0,SQRT($B$13*($B$7+$B$8^2))*$B$9*(1-$B$10))</f>
        <v>4288.12185542377</v>
      </c>
      <c r="R541" s="14" t="n">
        <f aca="false">$B$4-13*($B$5+$B$6)/30-IF($B$11&lt;=13,$B$12,0)+0</f>
        <v>8876.66666666667</v>
      </c>
      <c r="S541" s="14" t="n">
        <f aca="false">$B$4-27*($B$5+$B$6)/30-IF($B$11&lt;=27,$B$12,0)+L541</f>
        <v>10752.0174647646</v>
      </c>
      <c r="T541" s="14" t="n">
        <f aca="false">$B$4-41*($B$5+$B$6)/30-IF($B$11&lt;=41,$B$12,0)+L541+M541</f>
        <v>1128.1420087536</v>
      </c>
      <c r="U541" s="14" t="n">
        <f aca="false">$B$4-55*($B$5+$B$6)/30-IF($B$11&lt;=55,$B$12,0)+L541+M541+N541</f>
        <v>3210.06105735102</v>
      </c>
      <c r="V541" s="14" t="n">
        <f aca="false">$B$4-69*($B$5+$B$6)/30-IF($B$11&lt;=69,$B$12,0)+L541+M541+N541+O541</f>
        <v>4598.15124221928</v>
      </c>
      <c r="W541" s="14" t="n">
        <f aca="false">$B$4-83*($B$5+$B$6)/30-IF($B$11&lt;=83,$B$12,0)+L541+M541+N541+O541+P541</f>
        <v>6518.48699697994</v>
      </c>
      <c r="X541" s="14" t="n">
        <f aca="false">$B$4-90*($B$5+$B$6)/30-IF($B$11&lt;=90,$B$12,0)+L541+M541+N541+O541+P541+Q541</f>
        <v>9663.27551907037</v>
      </c>
      <c r="AA541" s="14" t="n">
        <f aca="false">MIN(R541:X541)</f>
        <v>1128.1420087536</v>
      </c>
    </row>
    <row r="542" customFormat="false" ht="15" hidden="false" customHeight="false" outlineLevel="0" collapsed="false">
      <c r="K542" s="2" t="n">
        <v>537</v>
      </c>
      <c r="L542" s="14" t="n">
        <f aca="true">$B$16+NORMINV(RAND(),0,SQRT($B$13*($B$7+$B$8^2))*$B$9*(1-$B$10))</f>
        <v>4215.58193997933</v>
      </c>
      <c r="M542" s="14" t="n">
        <f aca="true">$B$16+NORMINV(RAND(),0,SQRT($B$13*($B$7+$B$8^2))*$B$9*(1-$B$10))</f>
        <v>4040.6516423879</v>
      </c>
      <c r="N542" s="14" t="n">
        <f aca="true">$B$16+NORMINV(RAND(),0,SQRT($B$13*($B$7+$B$8^2))*$B$9*(1-$B$10))</f>
        <v>3885.643755011</v>
      </c>
      <c r="O542" s="14" t="n">
        <f aca="true">$B$16+NORMINV(RAND(),0,SQRT($B$13*($B$7+$B$8^2))*$B$9*(1-$B$10))</f>
        <v>3718.77079461184</v>
      </c>
      <c r="P542" s="14" t="n">
        <f aca="true">$B$16+NORMINV(RAND(),0,SQRT($B$13*($B$7+$B$8^2))*$B$9*(1-$B$10))</f>
        <v>4347.22240644582</v>
      </c>
      <c r="Q542" s="14" t="n">
        <f aca="true">$B$16+NORMINV(RAND(),0,SQRT($B$13*($B$7+$B$8^2))*$B$9*(1-$B$10))</f>
        <v>3254.27843997657</v>
      </c>
      <c r="R542" s="14" t="n">
        <f aca="false">$B$4-13*($B$5+$B$6)/30-IF($B$11&lt;=13,$B$12,0)+0</f>
        <v>8876.66666666667</v>
      </c>
      <c r="S542" s="14" t="n">
        <f aca="false">$B$4-27*($B$5+$B$6)/30-IF($B$11&lt;=27,$B$12,0)+L542</f>
        <v>10805.5819399793</v>
      </c>
      <c r="T542" s="14" t="n">
        <f aca="false">$B$4-41*($B$5+$B$6)/30-IF($B$11&lt;=41,$B$12,0)+L542+M542</f>
        <v>1374.76691570056</v>
      </c>
      <c r="U542" s="14" t="n">
        <f aca="false">$B$4-55*($B$5+$B$6)/30-IF($B$11&lt;=55,$B$12,0)+L542+M542+N542</f>
        <v>2973.74400404489</v>
      </c>
      <c r="V542" s="14" t="n">
        <f aca="false">$B$4-69*($B$5+$B$6)/30-IF($B$11&lt;=69,$B$12,0)+L542+M542+N542+O542</f>
        <v>4405.84813199007</v>
      </c>
      <c r="W542" s="14" t="n">
        <f aca="false">$B$4-83*($B$5+$B$6)/30-IF($B$11&lt;=83,$B$12,0)+L542+M542+N542+O542+P542</f>
        <v>6466.40387176922</v>
      </c>
      <c r="X542" s="14" t="n">
        <f aca="false">$B$4-90*($B$5+$B$6)/30-IF($B$11&lt;=90,$B$12,0)+L542+M542+N542+O542+P542+Q542</f>
        <v>8577.34897841246</v>
      </c>
      <c r="AA542" s="14" t="n">
        <f aca="false">MIN(R542:X542)</f>
        <v>1374.76691570056</v>
      </c>
    </row>
    <row r="543" customFormat="false" ht="15" hidden="false" customHeight="false" outlineLevel="0" collapsed="false">
      <c r="K543" s="2" t="n">
        <v>538</v>
      </c>
      <c r="L543" s="14" t="n">
        <f aca="true">$B$16+NORMINV(RAND(),0,SQRT($B$13*($B$7+$B$8^2))*$B$9*(1-$B$10))</f>
        <v>4035.14436897133</v>
      </c>
      <c r="M543" s="14" t="n">
        <f aca="true">$B$16+NORMINV(RAND(),0,SQRT($B$13*($B$7+$B$8^2))*$B$9*(1-$B$10))</f>
        <v>3837.90504426197</v>
      </c>
      <c r="N543" s="14" t="n">
        <f aca="true">$B$16+NORMINV(RAND(),0,SQRT($B$13*($B$7+$B$8^2))*$B$9*(1-$B$10))</f>
        <v>4061.90341885117</v>
      </c>
      <c r="O543" s="14" t="n">
        <f aca="true">$B$16+NORMINV(RAND(),0,SQRT($B$13*($B$7+$B$8^2))*$B$9*(1-$B$10))</f>
        <v>4225.88194637838</v>
      </c>
      <c r="P543" s="14" t="n">
        <f aca="true">$B$16+NORMINV(RAND(),0,SQRT($B$13*($B$7+$B$8^2))*$B$9*(1-$B$10))</f>
        <v>3787.03806530045</v>
      </c>
      <c r="Q543" s="14" t="n">
        <f aca="true">$B$16+NORMINV(RAND(),0,SQRT($B$13*($B$7+$B$8^2))*$B$9*(1-$B$10))</f>
        <v>3308.38102417313</v>
      </c>
      <c r="R543" s="14" t="n">
        <f aca="false">$B$4-13*($B$5+$B$6)/30-IF($B$11&lt;=13,$B$12,0)+0</f>
        <v>8876.66666666667</v>
      </c>
      <c r="S543" s="14" t="n">
        <f aca="false">$B$4-27*($B$5+$B$6)/30-IF($B$11&lt;=27,$B$12,0)+L543</f>
        <v>10625.1443689713</v>
      </c>
      <c r="T543" s="14" t="n">
        <f aca="false">$B$4-41*($B$5+$B$6)/30-IF($B$11&lt;=41,$B$12,0)+L543+M543</f>
        <v>991.582746566634</v>
      </c>
      <c r="U543" s="14" t="n">
        <f aca="false">$B$4-55*($B$5+$B$6)/30-IF($B$11&lt;=55,$B$12,0)+L543+M543+N543</f>
        <v>2766.81949875114</v>
      </c>
      <c r="V543" s="14" t="n">
        <f aca="false">$B$4-69*($B$5+$B$6)/30-IF($B$11&lt;=69,$B$12,0)+L543+M543+N543+O543</f>
        <v>4706.03477846286</v>
      </c>
      <c r="W543" s="14" t="n">
        <f aca="false">$B$4-83*($B$5+$B$6)/30-IF($B$11&lt;=83,$B$12,0)+L543+M543+N543+O543+P543</f>
        <v>6206.40617709664</v>
      </c>
      <c r="X543" s="14" t="n">
        <f aca="false">$B$4-90*($B$5+$B$6)/30-IF($B$11&lt;=90,$B$12,0)+L543+M543+N543+O543+P543+Q543</f>
        <v>8371.45386793643</v>
      </c>
      <c r="AA543" s="14" t="n">
        <f aca="false">MIN(R543:X543)</f>
        <v>991.582746566634</v>
      </c>
    </row>
    <row r="544" customFormat="false" ht="15" hidden="false" customHeight="false" outlineLevel="0" collapsed="false">
      <c r="K544" s="2" t="n">
        <v>539</v>
      </c>
      <c r="L544" s="14" t="n">
        <f aca="true">$B$16+NORMINV(RAND(),0,SQRT($B$13*($B$7+$B$8^2))*$B$9*(1-$B$10))</f>
        <v>3825.95602030303</v>
      </c>
      <c r="M544" s="14" t="n">
        <f aca="true">$B$16+NORMINV(RAND(),0,SQRT($B$13*($B$7+$B$8^2))*$B$9*(1-$B$10))</f>
        <v>3882.50118263884</v>
      </c>
      <c r="N544" s="14" t="n">
        <f aca="true">$B$16+NORMINV(RAND(),0,SQRT($B$13*($B$7+$B$8^2))*$B$9*(1-$B$10))</f>
        <v>3637.89737848025</v>
      </c>
      <c r="O544" s="14" t="n">
        <f aca="true">$B$16+NORMINV(RAND(),0,SQRT($B$13*($B$7+$B$8^2))*$B$9*(1-$B$10))</f>
        <v>3971.20559935867</v>
      </c>
      <c r="P544" s="14" t="n">
        <f aca="true">$B$16+NORMINV(RAND(),0,SQRT($B$13*($B$7+$B$8^2))*$B$9*(1-$B$10))</f>
        <v>3501.29179749867</v>
      </c>
      <c r="Q544" s="14" t="n">
        <f aca="true">$B$16+NORMINV(RAND(),0,SQRT($B$13*($B$7+$B$8^2))*$B$9*(1-$B$10))</f>
        <v>4031.75272866955</v>
      </c>
      <c r="R544" s="14" t="n">
        <f aca="false">$B$4-13*($B$5+$B$6)/30-IF($B$11&lt;=13,$B$12,0)+0</f>
        <v>8876.66666666667</v>
      </c>
      <c r="S544" s="14" t="n">
        <f aca="false">$B$4-27*($B$5+$B$6)/30-IF($B$11&lt;=27,$B$12,0)+L544</f>
        <v>10415.956020303</v>
      </c>
      <c r="T544" s="14" t="n">
        <f aca="false">$B$4-41*($B$5+$B$6)/30-IF($B$11&lt;=41,$B$12,0)+L544+M544</f>
        <v>826.990536275201</v>
      </c>
      <c r="U544" s="14" t="n">
        <f aca="false">$B$4-55*($B$5+$B$6)/30-IF($B$11&lt;=55,$B$12,0)+L544+M544+N544</f>
        <v>2178.22124808879</v>
      </c>
      <c r="V544" s="14" t="n">
        <f aca="false">$B$4-69*($B$5+$B$6)/30-IF($B$11&lt;=69,$B$12,0)+L544+M544+N544+O544</f>
        <v>3862.76018078079</v>
      </c>
      <c r="W544" s="14" t="n">
        <f aca="false">$B$4-83*($B$5+$B$6)/30-IF($B$11&lt;=83,$B$12,0)+L544+M544+N544+O544+P544</f>
        <v>5077.38531161279</v>
      </c>
      <c r="X544" s="14" t="n">
        <f aca="false">$B$4-90*($B$5+$B$6)/30-IF($B$11&lt;=90,$B$12,0)+L544+M544+N544+O544+P544+Q544</f>
        <v>7965.80470694901</v>
      </c>
      <c r="AA544" s="14" t="n">
        <f aca="false">MIN(R544:X544)</f>
        <v>826.990536275201</v>
      </c>
    </row>
    <row r="545" customFormat="false" ht="15" hidden="false" customHeight="false" outlineLevel="0" collapsed="false">
      <c r="K545" s="2" t="n">
        <v>540</v>
      </c>
      <c r="L545" s="14" t="n">
        <f aca="true">$B$16+NORMINV(RAND(),0,SQRT($B$13*($B$7+$B$8^2))*$B$9*(1-$B$10))</f>
        <v>4175.58494919792</v>
      </c>
      <c r="M545" s="14" t="n">
        <f aca="true">$B$16+NORMINV(RAND(),0,SQRT($B$13*($B$7+$B$8^2))*$B$9*(1-$B$10))</f>
        <v>3961.72844705373</v>
      </c>
      <c r="N545" s="14" t="n">
        <f aca="true">$B$16+NORMINV(RAND(),0,SQRT($B$13*($B$7+$B$8^2))*$B$9*(1-$B$10))</f>
        <v>4069.71999787136</v>
      </c>
      <c r="O545" s="14" t="n">
        <f aca="true">$B$16+NORMINV(RAND(),0,SQRT($B$13*($B$7+$B$8^2))*$B$9*(1-$B$10))</f>
        <v>4095.32889131594</v>
      </c>
      <c r="P545" s="14" t="n">
        <f aca="true">$B$16+NORMINV(RAND(),0,SQRT($B$13*($B$7+$B$8^2))*$B$9*(1-$B$10))</f>
        <v>4069.50191846313</v>
      </c>
      <c r="Q545" s="14" t="n">
        <f aca="true">$B$16+NORMINV(RAND(),0,SQRT($B$13*($B$7+$B$8^2))*$B$9*(1-$B$10))</f>
        <v>3818.13672530793</v>
      </c>
      <c r="R545" s="14" t="n">
        <f aca="false">$B$4-13*($B$5+$B$6)/30-IF($B$11&lt;=13,$B$12,0)+0</f>
        <v>8876.66666666667</v>
      </c>
      <c r="S545" s="14" t="n">
        <f aca="false">$B$4-27*($B$5+$B$6)/30-IF($B$11&lt;=27,$B$12,0)+L545</f>
        <v>10765.5849491979</v>
      </c>
      <c r="T545" s="14" t="n">
        <f aca="false">$B$4-41*($B$5+$B$6)/30-IF($B$11&lt;=41,$B$12,0)+L545+M545</f>
        <v>1255.84672958498</v>
      </c>
      <c r="U545" s="14" t="n">
        <f aca="false">$B$4-55*($B$5+$B$6)/30-IF($B$11&lt;=55,$B$12,0)+L545+M545+N545</f>
        <v>3038.90006078968</v>
      </c>
      <c r="V545" s="14" t="n">
        <f aca="false">$B$4-69*($B$5+$B$6)/30-IF($B$11&lt;=69,$B$12,0)+L545+M545+N545+O545</f>
        <v>4847.56228543895</v>
      </c>
      <c r="W545" s="14" t="n">
        <f aca="false">$B$4-83*($B$5+$B$6)/30-IF($B$11&lt;=83,$B$12,0)+L545+M545+N545+O545+P545</f>
        <v>6630.39753723541</v>
      </c>
      <c r="X545" s="14" t="n">
        <f aca="false">$B$4-90*($B$5+$B$6)/30-IF($B$11&lt;=90,$B$12,0)+L545+M545+N545+O545+P545+Q545</f>
        <v>9305.20092921</v>
      </c>
      <c r="AA545" s="14" t="n">
        <f aca="false">MIN(R545:X545)</f>
        <v>1255.84672958498</v>
      </c>
    </row>
    <row r="546" customFormat="false" ht="15" hidden="false" customHeight="false" outlineLevel="0" collapsed="false">
      <c r="K546" s="2" t="n">
        <v>541</v>
      </c>
      <c r="L546" s="14" t="n">
        <f aca="true">$B$16+NORMINV(RAND(),0,SQRT($B$13*($B$7+$B$8^2))*$B$9*(1-$B$10))</f>
        <v>4156.51136382004</v>
      </c>
      <c r="M546" s="14" t="n">
        <f aca="true">$B$16+NORMINV(RAND(),0,SQRT($B$13*($B$7+$B$8^2))*$B$9*(1-$B$10))</f>
        <v>4471.7449742965</v>
      </c>
      <c r="N546" s="14" t="n">
        <f aca="true">$B$16+NORMINV(RAND(),0,SQRT($B$13*($B$7+$B$8^2))*$B$9*(1-$B$10))</f>
        <v>4177.54479252199</v>
      </c>
      <c r="O546" s="14" t="n">
        <f aca="true">$B$16+NORMINV(RAND(),0,SQRT($B$13*($B$7+$B$8^2))*$B$9*(1-$B$10))</f>
        <v>3984.96720102431</v>
      </c>
      <c r="P546" s="14" t="n">
        <f aca="true">$B$16+NORMINV(RAND(),0,SQRT($B$13*($B$7+$B$8^2))*$B$9*(1-$B$10))</f>
        <v>3914.84912840824</v>
      </c>
      <c r="Q546" s="14" t="n">
        <f aca="true">$B$16+NORMINV(RAND(),0,SQRT($B$13*($B$7+$B$8^2))*$B$9*(1-$B$10))</f>
        <v>3904.212493114</v>
      </c>
      <c r="R546" s="14" t="n">
        <f aca="false">$B$4-13*($B$5+$B$6)/30-IF($B$11&lt;=13,$B$12,0)+0</f>
        <v>8876.66666666667</v>
      </c>
      <c r="S546" s="14" t="n">
        <f aca="false">$B$4-27*($B$5+$B$6)/30-IF($B$11&lt;=27,$B$12,0)+L546</f>
        <v>10746.51136382</v>
      </c>
      <c r="T546" s="14" t="n">
        <f aca="false">$B$4-41*($B$5+$B$6)/30-IF($B$11&lt;=41,$B$12,0)+L546+M546</f>
        <v>1746.78967144987</v>
      </c>
      <c r="U546" s="14" t="n">
        <f aca="false">$B$4-55*($B$5+$B$6)/30-IF($B$11&lt;=55,$B$12,0)+L546+M546+N546</f>
        <v>3637.6677973052</v>
      </c>
      <c r="V546" s="14" t="n">
        <f aca="false">$B$4-69*($B$5+$B$6)/30-IF($B$11&lt;=69,$B$12,0)+L546+M546+N546+O546</f>
        <v>5335.96833166284</v>
      </c>
      <c r="W546" s="14" t="n">
        <f aca="false">$B$4-83*($B$5+$B$6)/30-IF($B$11&lt;=83,$B$12,0)+L546+M546+N546+O546+P546</f>
        <v>6964.15079340441</v>
      </c>
      <c r="X546" s="14" t="n">
        <f aca="false">$B$4-90*($B$5+$B$6)/30-IF($B$11&lt;=90,$B$12,0)+L546+M546+N546+O546+P546+Q546</f>
        <v>9725.02995318508</v>
      </c>
      <c r="AA546" s="14" t="n">
        <f aca="false">MIN(R546:X546)</f>
        <v>1746.78967144987</v>
      </c>
    </row>
    <row r="547" customFormat="false" ht="15" hidden="false" customHeight="false" outlineLevel="0" collapsed="false">
      <c r="K547" s="2" t="n">
        <v>542</v>
      </c>
      <c r="L547" s="14" t="n">
        <f aca="true">$B$16+NORMINV(RAND(),0,SQRT($B$13*($B$7+$B$8^2))*$B$9*(1-$B$10))</f>
        <v>4253.77486143898</v>
      </c>
      <c r="M547" s="14" t="n">
        <f aca="true">$B$16+NORMINV(RAND(),0,SQRT($B$13*($B$7+$B$8^2))*$B$9*(1-$B$10))</f>
        <v>4228.19470578204</v>
      </c>
      <c r="N547" s="14" t="n">
        <f aca="true">$B$16+NORMINV(RAND(),0,SQRT($B$13*($B$7+$B$8^2))*$B$9*(1-$B$10))</f>
        <v>3811.41559628198</v>
      </c>
      <c r="O547" s="14" t="n">
        <f aca="true">$B$16+NORMINV(RAND(),0,SQRT($B$13*($B$7+$B$8^2))*$B$9*(1-$B$10))</f>
        <v>4196.03343733019</v>
      </c>
      <c r="P547" s="14" t="n">
        <f aca="true">$B$16+NORMINV(RAND(),0,SQRT($B$13*($B$7+$B$8^2))*$B$9*(1-$B$10))</f>
        <v>4095.65825383267</v>
      </c>
      <c r="Q547" s="14" t="n">
        <f aca="true">$B$16+NORMINV(RAND(),0,SQRT($B$13*($B$7+$B$8^2))*$B$9*(1-$B$10))</f>
        <v>4119.95813843525</v>
      </c>
      <c r="R547" s="14" t="n">
        <f aca="false">$B$4-13*($B$5+$B$6)/30-IF($B$11&lt;=13,$B$12,0)+0</f>
        <v>8876.66666666667</v>
      </c>
      <c r="S547" s="14" t="n">
        <f aca="false">$B$4-27*($B$5+$B$6)/30-IF($B$11&lt;=27,$B$12,0)+L547</f>
        <v>10843.774861439</v>
      </c>
      <c r="T547" s="14" t="n">
        <f aca="false">$B$4-41*($B$5+$B$6)/30-IF($B$11&lt;=41,$B$12,0)+L547+M547</f>
        <v>1600.50290055435</v>
      </c>
      <c r="U547" s="14" t="n">
        <f aca="false">$B$4-55*($B$5+$B$6)/30-IF($B$11&lt;=55,$B$12,0)+L547+M547+N547</f>
        <v>3125.25183016967</v>
      </c>
      <c r="V547" s="14" t="n">
        <f aca="false">$B$4-69*($B$5+$B$6)/30-IF($B$11&lt;=69,$B$12,0)+L547+M547+N547+O547</f>
        <v>5034.61860083319</v>
      </c>
      <c r="W547" s="14" t="n">
        <f aca="false">$B$4-83*($B$5+$B$6)/30-IF($B$11&lt;=83,$B$12,0)+L547+M547+N547+O547+P547</f>
        <v>6843.61018799919</v>
      </c>
      <c r="X547" s="14" t="n">
        <f aca="false">$B$4-90*($B$5+$B$6)/30-IF($B$11&lt;=90,$B$12,0)+L547+M547+N547+O547+P547+Q547</f>
        <v>9820.23499310111</v>
      </c>
      <c r="AA547" s="14" t="n">
        <f aca="false">MIN(R547:X547)</f>
        <v>1600.50290055435</v>
      </c>
    </row>
    <row r="548" customFormat="false" ht="15" hidden="false" customHeight="false" outlineLevel="0" collapsed="false">
      <c r="K548" s="2" t="n">
        <v>543</v>
      </c>
      <c r="L548" s="14" t="n">
        <f aca="true">$B$16+NORMINV(RAND(),0,SQRT($B$13*($B$7+$B$8^2))*$B$9*(1-$B$10))</f>
        <v>3869.72636256401</v>
      </c>
      <c r="M548" s="14" t="n">
        <f aca="true">$B$16+NORMINV(RAND(),0,SQRT($B$13*($B$7+$B$8^2))*$B$9*(1-$B$10))</f>
        <v>4151.56397595209</v>
      </c>
      <c r="N548" s="14" t="n">
        <f aca="true">$B$16+NORMINV(RAND(),0,SQRT($B$13*($B$7+$B$8^2))*$B$9*(1-$B$10))</f>
        <v>3423.89528978366</v>
      </c>
      <c r="O548" s="14" t="n">
        <f aca="true">$B$16+NORMINV(RAND(),0,SQRT($B$13*($B$7+$B$8^2))*$B$9*(1-$B$10))</f>
        <v>3619.60522704199</v>
      </c>
      <c r="P548" s="14" t="n">
        <f aca="true">$B$16+NORMINV(RAND(),0,SQRT($B$13*($B$7+$B$8^2))*$B$9*(1-$B$10))</f>
        <v>4139.48699758928</v>
      </c>
      <c r="Q548" s="14" t="n">
        <f aca="true">$B$16+NORMINV(RAND(),0,SQRT($B$13*($B$7+$B$8^2))*$B$9*(1-$B$10))</f>
        <v>4175.03097225999</v>
      </c>
      <c r="R548" s="14" t="n">
        <f aca="false">$B$4-13*($B$5+$B$6)/30-IF($B$11&lt;=13,$B$12,0)+0</f>
        <v>8876.66666666667</v>
      </c>
      <c r="S548" s="14" t="n">
        <f aca="false">$B$4-27*($B$5+$B$6)/30-IF($B$11&lt;=27,$B$12,0)+L548</f>
        <v>10459.726362564</v>
      </c>
      <c r="T548" s="14" t="n">
        <f aca="false">$B$4-41*($B$5+$B$6)/30-IF($B$11&lt;=41,$B$12,0)+L548+M548</f>
        <v>1139.82367184943</v>
      </c>
      <c r="U548" s="14" t="n">
        <f aca="false">$B$4-55*($B$5+$B$6)/30-IF($B$11&lt;=55,$B$12,0)+L548+M548+N548</f>
        <v>2277.05229496642</v>
      </c>
      <c r="V548" s="14" t="n">
        <f aca="false">$B$4-69*($B$5+$B$6)/30-IF($B$11&lt;=69,$B$12,0)+L548+M548+N548+O548</f>
        <v>3609.99085534174</v>
      </c>
      <c r="W548" s="14" t="n">
        <f aca="false">$B$4-83*($B$5+$B$6)/30-IF($B$11&lt;=83,$B$12,0)+L548+M548+N548+O548+P548</f>
        <v>5462.81118626435</v>
      </c>
      <c r="X548" s="14" t="n">
        <f aca="false">$B$4-90*($B$5+$B$6)/30-IF($B$11&lt;=90,$B$12,0)+L548+M548+N548+O548+P548+Q548</f>
        <v>8494.508825191</v>
      </c>
      <c r="AA548" s="14" t="n">
        <f aca="false">MIN(R548:X548)</f>
        <v>1139.82367184943</v>
      </c>
    </row>
    <row r="549" customFormat="false" ht="15" hidden="false" customHeight="false" outlineLevel="0" collapsed="false">
      <c r="K549" s="2" t="n">
        <v>544</v>
      </c>
      <c r="L549" s="14" t="n">
        <f aca="true">$B$16+NORMINV(RAND(),0,SQRT($B$13*($B$7+$B$8^2))*$B$9*(1-$B$10))</f>
        <v>4108.05798284963</v>
      </c>
      <c r="M549" s="14" t="n">
        <f aca="true">$B$16+NORMINV(RAND(),0,SQRT($B$13*($B$7+$B$8^2))*$B$9*(1-$B$10))</f>
        <v>4379.07737240661</v>
      </c>
      <c r="N549" s="14" t="n">
        <f aca="true">$B$16+NORMINV(RAND(),0,SQRT($B$13*($B$7+$B$8^2))*$B$9*(1-$B$10))</f>
        <v>4262.96037704572</v>
      </c>
      <c r="O549" s="14" t="n">
        <f aca="true">$B$16+NORMINV(RAND(),0,SQRT($B$13*($B$7+$B$8^2))*$B$9*(1-$B$10))</f>
        <v>3798.89160590173</v>
      </c>
      <c r="P549" s="14" t="n">
        <f aca="true">$B$16+NORMINV(RAND(),0,SQRT($B$13*($B$7+$B$8^2))*$B$9*(1-$B$10))</f>
        <v>3930.09554463568</v>
      </c>
      <c r="Q549" s="14" t="n">
        <f aca="true">$B$16+NORMINV(RAND(),0,SQRT($B$13*($B$7+$B$8^2))*$B$9*(1-$B$10))</f>
        <v>4435.25344348014</v>
      </c>
      <c r="R549" s="14" t="n">
        <f aca="false">$B$4-13*($B$5+$B$6)/30-IF($B$11&lt;=13,$B$12,0)+0</f>
        <v>8876.66666666667</v>
      </c>
      <c r="S549" s="14" t="n">
        <f aca="false">$B$4-27*($B$5+$B$6)/30-IF($B$11&lt;=27,$B$12,0)+L549</f>
        <v>10698.0579828496</v>
      </c>
      <c r="T549" s="14" t="n">
        <f aca="false">$B$4-41*($B$5+$B$6)/30-IF($B$11&lt;=41,$B$12,0)+L549+M549</f>
        <v>1605.66868858958</v>
      </c>
      <c r="U549" s="14" t="n">
        <f aca="false">$B$4-55*($B$5+$B$6)/30-IF($B$11&lt;=55,$B$12,0)+L549+M549+N549</f>
        <v>3581.96239896862</v>
      </c>
      <c r="V549" s="14" t="n">
        <f aca="false">$B$4-69*($B$5+$B$6)/30-IF($B$11&lt;=69,$B$12,0)+L549+M549+N549+O549</f>
        <v>5094.18733820369</v>
      </c>
      <c r="W549" s="14" t="n">
        <f aca="false">$B$4-83*($B$5+$B$6)/30-IF($B$11&lt;=83,$B$12,0)+L549+M549+N549+O549+P549</f>
        <v>6737.6162161727</v>
      </c>
      <c r="X549" s="14" t="n">
        <f aca="false">$B$4-90*($B$5+$B$6)/30-IF($B$11&lt;=90,$B$12,0)+L549+M549+N549+O549+P549+Q549</f>
        <v>10029.5363263195</v>
      </c>
      <c r="AA549" s="14" t="n">
        <f aca="false">MIN(R549:X549)</f>
        <v>1605.66868858958</v>
      </c>
    </row>
    <row r="550" customFormat="false" ht="15" hidden="false" customHeight="false" outlineLevel="0" collapsed="false">
      <c r="K550" s="2" t="n">
        <v>545</v>
      </c>
      <c r="L550" s="14" t="n">
        <f aca="true">$B$16+NORMINV(RAND(),0,SQRT($B$13*($B$7+$B$8^2))*$B$9*(1-$B$10))</f>
        <v>4247.1218815973</v>
      </c>
      <c r="M550" s="14" t="n">
        <f aca="true">$B$16+NORMINV(RAND(),0,SQRT($B$13*($B$7+$B$8^2))*$B$9*(1-$B$10))</f>
        <v>4110.0565116848</v>
      </c>
      <c r="N550" s="14" t="n">
        <f aca="true">$B$16+NORMINV(RAND(),0,SQRT($B$13*($B$7+$B$8^2))*$B$9*(1-$B$10))</f>
        <v>3919.7633262466</v>
      </c>
      <c r="O550" s="14" t="n">
        <f aca="true">$B$16+NORMINV(RAND(),0,SQRT($B$13*($B$7+$B$8^2))*$B$9*(1-$B$10))</f>
        <v>4190.83032134722</v>
      </c>
      <c r="P550" s="14" t="n">
        <f aca="true">$B$16+NORMINV(RAND(),0,SQRT($B$13*($B$7+$B$8^2))*$B$9*(1-$B$10))</f>
        <v>4367.7075011862</v>
      </c>
      <c r="Q550" s="14" t="n">
        <f aca="true">$B$16+NORMINV(RAND(),0,SQRT($B$13*($B$7+$B$8^2))*$B$9*(1-$B$10))</f>
        <v>3809.24629882185</v>
      </c>
      <c r="R550" s="14" t="n">
        <f aca="false">$B$4-13*($B$5+$B$6)/30-IF($B$11&lt;=13,$B$12,0)+0</f>
        <v>8876.66666666667</v>
      </c>
      <c r="S550" s="14" t="n">
        <f aca="false">$B$4-27*($B$5+$B$6)/30-IF($B$11&lt;=27,$B$12,0)+L550</f>
        <v>10837.1218815973</v>
      </c>
      <c r="T550" s="14" t="n">
        <f aca="false">$B$4-41*($B$5+$B$6)/30-IF($B$11&lt;=41,$B$12,0)+L550+M550</f>
        <v>1475.71172661542</v>
      </c>
      <c r="U550" s="14" t="n">
        <f aca="false">$B$4-55*($B$5+$B$6)/30-IF($B$11&lt;=55,$B$12,0)+L550+M550+N550</f>
        <v>3108.80838619536</v>
      </c>
      <c r="V550" s="14" t="n">
        <f aca="false">$B$4-69*($B$5+$B$6)/30-IF($B$11&lt;=69,$B$12,0)+L550+M550+N550+O550</f>
        <v>5012.97204087592</v>
      </c>
      <c r="W550" s="14" t="n">
        <f aca="false">$B$4-83*($B$5+$B$6)/30-IF($B$11&lt;=83,$B$12,0)+L550+M550+N550+O550+P550</f>
        <v>7094.01287539545</v>
      </c>
      <c r="X550" s="14" t="n">
        <f aca="false">$B$4-90*($B$5+$B$6)/30-IF($B$11&lt;=90,$B$12,0)+L550+M550+N550+O550+P550+Q550</f>
        <v>9759.92584088396</v>
      </c>
      <c r="AA550" s="14" t="n">
        <f aca="false">MIN(R550:X550)</f>
        <v>1475.71172661542</v>
      </c>
    </row>
    <row r="551" customFormat="false" ht="15" hidden="false" customHeight="false" outlineLevel="0" collapsed="false">
      <c r="K551" s="2" t="n">
        <v>546</v>
      </c>
      <c r="L551" s="14" t="n">
        <f aca="true">$B$16+NORMINV(RAND(),0,SQRT($B$13*($B$7+$B$8^2))*$B$9*(1-$B$10))</f>
        <v>3422.77527855444</v>
      </c>
      <c r="M551" s="14" t="n">
        <f aca="true">$B$16+NORMINV(RAND(),0,SQRT($B$13*($B$7+$B$8^2))*$B$9*(1-$B$10))</f>
        <v>4138.25964560215</v>
      </c>
      <c r="N551" s="14" t="n">
        <f aca="true">$B$16+NORMINV(RAND(),0,SQRT($B$13*($B$7+$B$8^2))*$B$9*(1-$B$10))</f>
        <v>4391.54410256908</v>
      </c>
      <c r="O551" s="14" t="n">
        <f aca="true">$B$16+NORMINV(RAND(),0,SQRT($B$13*($B$7+$B$8^2))*$B$9*(1-$B$10))</f>
        <v>3765.07715795907</v>
      </c>
      <c r="P551" s="14" t="n">
        <f aca="true">$B$16+NORMINV(RAND(),0,SQRT($B$13*($B$7+$B$8^2))*$B$9*(1-$B$10))</f>
        <v>3523.71016932933</v>
      </c>
      <c r="Q551" s="14" t="n">
        <f aca="true">$B$16+NORMINV(RAND(),0,SQRT($B$13*($B$7+$B$8^2))*$B$9*(1-$B$10))</f>
        <v>3875.70558272977</v>
      </c>
      <c r="R551" s="14" t="n">
        <f aca="false">$B$4-13*($B$5+$B$6)/30-IF($B$11&lt;=13,$B$12,0)+0</f>
        <v>8876.66666666667</v>
      </c>
      <c r="S551" s="14" t="n">
        <f aca="false">$B$4-27*($B$5+$B$6)/30-IF($B$11&lt;=27,$B$12,0)+L551</f>
        <v>10012.7752785544</v>
      </c>
      <c r="T551" s="14" t="n">
        <f aca="false">$B$4-41*($B$5+$B$6)/30-IF($B$11&lt;=41,$B$12,0)+L551+M551</f>
        <v>679.568257489924</v>
      </c>
      <c r="U551" s="14" t="n">
        <f aca="false">$B$4-55*($B$5+$B$6)/30-IF($B$11&lt;=55,$B$12,0)+L551+M551+N551</f>
        <v>2784.44569339234</v>
      </c>
      <c r="V551" s="14" t="n">
        <f aca="false">$B$4-69*($B$5+$B$6)/30-IF($B$11&lt;=69,$B$12,0)+L551+M551+N551+O551</f>
        <v>4262.85618468475</v>
      </c>
      <c r="W551" s="14" t="n">
        <f aca="false">$B$4-83*($B$5+$B$6)/30-IF($B$11&lt;=83,$B$12,0)+L551+M551+N551+O551+P551</f>
        <v>5499.89968734741</v>
      </c>
      <c r="X551" s="14" t="n">
        <f aca="false">$B$4-90*($B$5+$B$6)/30-IF($B$11&lt;=90,$B$12,0)+L551+M551+N551+O551+P551+Q551</f>
        <v>8232.27193674385</v>
      </c>
      <c r="AA551" s="14" t="n">
        <f aca="false">MIN(R551:X551)</f>
        <v>679.568257489924</v>
      </c>
    </row>
    <row r="552" customFormat="false" ht="15" hidden="false" customHeight="false" outlineLevel="0" collapsed="false">
      <c r="K552" s="2" t="n">
        <v>547</v>
      </c>
      <c r="L552" s="14" t="n">
        <f aca="true">$B$16+NORMINV(RAND(),0,SQRT($B$13*($B$7+$B$8^2))*$B$9*(1-$B$10))</f>
        <v>4283.84040819109</v>
      </c>
      <c r="M552" s="14" t="n">
        <f aca="true">$B$16+NORMINV(RAND(),0,SQRT($B$13*($B$7+$B$8^2))*$B$9*(1-$B$10))</f>
        <v>4177.92346403706</v>
      </c>
      <c r="N552" s="14" t="n">
        <f aca="true">$B$16+NORMINV(RAND(),0,SQRT($B$13*($B$7+$B$8^2))*$B$9*(1-$B$10))</f>
        <v>4548.56707451499</v>
      </c>
      <c r="O552" s="14" t="n">
        <f aca="true">$B$16+NORMINV(RAND(),0,SQRT($B$13*($B$7+$B$8^2))*$B$9*(1-$B$10))</f>
        <v>4309.23880012394</v>
      </c>
      <c r="P552" s="14" t="n">
        <f aca="true">$B$16+NORMINV(RAND(),0,SQRT($B$13*($B$7+$B$8^2))*$B$9*(1-$B$10))</f>
        <v>3433.94228045965</v>
      </c>
      <c r="Q552" s="14" t="n">
        <f aca="true">$B$16+NORMINV(RAND(),0,SQRT($B$13*($B$7+$B$8^2))*$B$9*(1-$B$10))</f>
        <v>4064.32971395692</v>
      </c>
      <c r="R552" s="14" t="n">
        <f aca="false">$B$4-13*($B$5+$B$6)/30-IF($B$11&lt;=13,$B$12,0)+0</f>
        <v>8876.66666666667</v>
      </c>
      <c r="S552" s="14" t="n">
        <f aca="false">$B$4-27*($B$5+$B$6)/30-IF($B$11&lt;=27,$B$12,0)+L552</f>
        <v>10873.8404081911</v>
      </c>
      <c r="T552" s="14" t="n">
        <f aca="false">$B$4-41*($B$5+$B$6)/30-IF($B$11&lt;=41,$B$12,0)+L552+M552</f>
        <v>1580.29720556148</v>
      </c>
      <c r="U552" s="14" t="n">
        <f aca="false">$B$4-55*($B$5+$B$6)/30-IF($B$11&lt;=55,$B$12,0)+L552+M552+N552</f>
        <v>3842.1976134098</v>
      </c>
      <c r="V552" s="14" t="n">
        <f aca="false">$B$4-69*($B$5+$B$6)/30-IF($B$11&lt;=69,$B$12,0)+L552+M552+N552+O552</f>
        <v>5864.76974686707</v>
      </c>
      <c r="W552" s="14" t="n">
        <f aca="false">$B$4-83*($B$5+$B$6)/30-IF($B$11&lt;=83,$B$12,0)+L552+M552+N552+O552+P552</f>
        <v>7012.04536066006</v>
      </c>
      <c r="X552" s="14" t="n">
        <f aca="false">$B$4-90*($B$5+$B$6)/30-IF($B$11&lt;=90,$B$12,0)+L552+M552+N552+O552+P552+Q552</f>
        <v>9933.04174128364</v>
      </c>
      <c r="AA552" s="14" t="n">
        <f aca="false">MIN(R552:X552)</f>
        <v>1580.29720556148</v>
      </c>
    </row>
    <row r="553" customFormat="false" ht="15" hidden="false" customHeight="false" outlineLevel="0" collapsed="false">
      <c r="K553" s="2" t="n">
        <v>548</v>
      </c>
      <c r="L553" s="14" t="n">
        <f aca="true">$B$16+NORMINV(RAND(),0,SQRT($B$13*($B$7+$B$8^2))*$B$9*(1-$B$10))</f>
        <v>4448.03020186223</v>
      </c>
      <c r="M553" s="14" t="n">
        <f aca="true">$B$16+NORMINV(RAND(),0,SQRT($B$13*($B$7+$B$8^2))*$B$9*(1-$B$10))</f>
        <v>4332.95632125353</v>
      </c>
      <c r="N553" s="14" t="n">
        <f aca="true">$B$16+NORMINV(RAND(),0,SQRT($B$13*($B$7+$B$8^2))*$B$9*(1-$B$10))</f>
        <v>4161.26551878357</v>
      </c>
      <c r="O553" s="14" t="n">
        <f aca="true">$B$16+NORMINV(RAND(),0,SQRT($B$13*($B$7+$B$8^2))*$B$9*(1-$B$10))</f>
        <v>4066.03809045348</v>
      </c>
      <c r="P553" s="14" t="n">
        <f aca="true">$B$16+NORMINV(RAND(),0,SQRT($B$13*($B$7+$B$8^2))*$B$9*(1-$B$10))</f>
        <v>3887.6020428392</v>
      </c>
      <c r="Q553" s="14" t="n">
        <f aca="true">$B$16+NORMINV(RAND(),0,SQRT($B$13*($B$7+$B$8^2))*$B$9*(1-$B$10))</f>
        <v>3789.88839466426</v>
      </c>
      <c r="R553" s="14" t="n">
        <f aca="false">$B$4-13*($B$5+$B$6)/30-IF($B$11&lt;=13,$B$12,0)+0</f>
        <v>8876.66666666667</v>
      </c>
      <c r="S553" s="14" t="n">
        <f aca="false">$B$4-27*($B$5+$B$6)/30-IF($B$11&lt;=27,$B$12,0)+L553</f>
        <v>11038.0302018622</v>
      </c>
      <c r="T553" s="14" t="n">
        <f aca="false">$B$4-41*($B$5+$B$6)/30-IF($B$11&lt;=41,$B$12,0)+L553+M553</f>
        <v>1899.51985644909</v>
      </c>
      <c r="U553" s="14" t="n">
        <f aca="false">$B$4-55*($B$5+$B$6)/30-IF($B$11&lt;=55,$B$12,0)+L553+M553+N553</f>
        <v>3774.11870856599</v>
      </c>
      <c r="V553" s="14" t="n">
        <f aca="false">$B$4-69*($B$5+$B$6)/30-IF($B$11&lt;=69,$B$12,0)+L553+M553+N553+O553</f>
        <v>5553.4901323528</v>
      </c>
      <c r="W553" s="14" t="n">
        <f aca="false">$B$4-83*($B$5+$B$6)/30-IF($B$11&lt;=83,$B$12,0)+L553+M553+N553+O553+P553</f>
        <v>7154.42550852534</v>
      </c>
      <c r="X553" s="14" t="n">
        <f aca="false">$B$4-90*($B$5+$B$6)/30-IF($B$11&lt;=90,$B$12,0)+L553+M553+N553+O553+P553+Q553</f>
        <v>9800.98056985627</v>
      </c>
      <c r="AA553" s="14" t="n">
        <f aca="false">MIN(R553:X553)</f>
        <v>1899.51985644909</v>
      </c>
    </row>
    <row r="554" customFormat="false" ht="15" hidden="false" customHeight="false" outlineLevel="0" collapsed="false">
      <c r="K554" s="2" t="n">
        <v>549</v>
      </c>
      <c r="L554" s="14" t="n">
        <f aca="true">$B$16+NORMINV(RAND(),0,SQRT($B$13*($B$7+$B$8^2))*$B$9*(1-$B$10))</f>
        <v>3870.70790003168</v>
      </c>
      <c r="M554" s="14" t="n">
        <f aca="true">$B$16+NORMINV(RAND(),0,SQRT($B$13*($B$7+$B$8^2))*$B$9*(1-$B$10))</f>
        <v>3953.19787871026</v>
      </c>
      <c r="N554" s="14" t="n">
        <f aca="true">$B$16+NORMINV(RAND(),0,SQRT($B$13*($B$7+$B$8^2))*$B$9*(1-$B$10))</f>
        <v>3765.42139061279</v>
      </c>
      <c r="O554" s="14" t="n">
        <f aca="true">$B$16+NORMINV(RAND(),0,SQRT($B$13*($B$7+$B$8^2))*$B$9*(1-$B$10))</f>
        <v>4066.73463937822</v>
      </c>
      <c r="P554" s="14" t="n">
        <f aca="true">$B$16+NORMINV(RAND(),0,SQRT($B$13*($B$7+$B$8^2))*$B$9*(1-$B$10))</f>
        <v>3953.09204867293</v>
      </c>
      <c r="Q554" s="14" t="n">
        <f aca="true">$B$16+NORMINV(RAND(),0,SQRT($B$13*($B$7+$B$8^2))*$B$9*(1-$B$10))</f>
        <v>4125.35287837104</v>
      </c>
      <c r="R554" s="14" t="n">
        <f aca="false">$B$4-13*($B$5+$B$6)/30-IF($B$11&lt;=13,$B$12,0)+0</f>
        <v>8876.66666666667</v>
      </c>
      <c r="S554" s="14" t="n">
        <f aca="false">$B$4-27*($B$5+$B$6)/30-IF($B$11&lt;=27,$B$12,0)+L554</f>
        <v>10460.7079000317</v>
      </c>
      <c r="T554" s="14" t="n">
        <f aca="false">$B$4-41*($B$5+$B$6)/30-IF($B$11&lt;=41,$B$12,0)+L554+M554</f>
        <v>942.439112075274</v>
      </c>
      <c r="U554" s="14" t="n">
        <f aca="false">$B$4-55*($B$5+$B$6)/30-IF($B$11&lt;=55,$B$12,0)+L554+M554+N554</f>
        <v>2421.19383602139</v>
      </c>
      <c r="V554" s="14" t="n">
        <f aca="false">$B$4-69*($B$5+$B$6)/30-IF($B$11&lt;=69,$B$12,0)+L554+M554+N554+O554</f>
        <v>4201.26180873295</v>
      </c>
      <c r="W554" s="14" t="n">
        <f aca="false">$B$4-83*($B$5+$B$6)/30-IF($B$11&lt;=83,$B$12,0)+L554+M554+N554+O554+P554</f>
        <v>5867.68719073921</v>
      </c>
      <c r="X554" s="14" t="n">
        <f aca="false">$B$4-90*($B$5+$B$6)/30-IF($B$11&lt;=90,$B$12,0)+L554+M554+N554+O554+P554+Q554</f>
        <v>8849.70673577692</v>
      </c>
      <c r="AA554" s="14" t="n">
        <f aca="false">MIN(R554:X554)</f>
        <v>942.439112075274</v>
      </c>
    </row>
    <row r="555" customFormat="false" ht="15" hidden="false" customHeight="false" outlineLevel="0" collapsed="false">
      <c r="K555" s="2" t="n">
        <v>550</v>
      </c>
      <c r="L555" s="14" t="n">
        <f aca="true">$B$16+NORMINV(RAND(),0,SQRT($B$13*($B$7+$B$8^2))*$B$9*(1-$B$10))</f>
        <v>3961.20859826835</v>
      </c>
      <c r="M555" s="14" t="n">
        <f aca="true">$B$16+NORMINV(RAND(),0,SQRT($B$13*($B$7+$B$8^2))*$B$9*(1-$B$10))</f>
        <v>4123.84205219546</v>
      </c>
      <c r="N555" s="14" t="n">
        <f aca="true">$B$16+NORMINV(RAND(),0,SQRT($B$13*($B$7+$B$8^2))*$B$9*(1-$B$10))</f>
        <v>3796.06724802818</v>
      </c>
      <c r="O555" s="14" t="n">
        <f aca="true">$B$16+NORMINV(RAND(),0,SQRT($B$13*($B$7+$B$8^2))*$B$9*(1-$B$10))</f>
        <v>3742.04747236357</v>
      </c>
      <c r="P555" s="14" t="n">
        <f aca="true">$B$16+NORMINV(RAND(),0,SQRT($B$13*($B$7+$B$8^2))*$B$9*(1-$B$10))</f>
        <v>3620.18331762457</v>
      </c>
      <c r="Q555" s="14" t="n">
        <f aca="true">$B$16+NORMINV(RAND(),0,SQRT($B$13*($B$7+$B$8^2))*$B$9*(1-$B$10))</f>
        <v>3887.25795049721</v>
      </c>
      <c r="R555" s="14" t="n">
        <f aca="false">$B$4-13*($B$5+$B$6)/30-IF($B$11&lt;=13,$B$12,0)+0</f>
        <v>8876.66666666667</v>
      </c>
      <c r="S555" s="14" t="n">
        <f aca="false">$B$4-27*($B$5+$B$6)/30-IF($B$11&lt;=27,$B$12,0)+L555</f>
        <v>10551.2085982683</v>
      </c>
      <c r="T555" s="14" t="n">
        <f aca="false">$B$4-41*($B$5+$B$6)/30-IF($B$11&lt;=41,$B$12,0)+L555+M555</f>
        <v>1203.58398379714</v>
      </c>
      <c r="U555" s="14" t="n">
        <f aca="false">$B$4-55*($B$5+$B$6)/30-IF($B$11&lt;=55,$B$12,0)+L555+M555+N555</f>
        <v>2712.98456515866</v>
      </c>
      <c r="V555" s="14" t="n">
        <f aca="false">$B$4-69*($B$5+$B$6)/30-IF($B$11&lt;=69,$B$12,0)+L555+M555+N555+O555</f>
        <v>4168.36537085556</v>
      </c>
      <c r="W555" s="14" t="n">
        <f aca="false">$B$4-83*($B$5+$B$6)/30-IF($B$11&lt;=83,$B$12,0)+L555+M555+N555+O555+P555</f>
        <v>5501.88202181347</v>
      </c>
      <c r="X555" s="14" t="n">
        <f aca="false">$B$4-90*($B$5+$B$6)/30-IF($B$11&lt;=90,$B$12,0)+L555+M555+N555+O555+P555+Q555</f>
        <v>8245.80663897734</v>
      </c>
      <c r="AA555" s="14" t="n">
        <f aca="false">MIN(R555:X555)</f>
        <v>1203.58398379714</v>
      </c>
    </row>
    <row r="556" customFormat="false" ht="15" hidden="false" customHeight="false" outlineLevel="0" collapsed="false">
      <c r="K556" s="2" t="n">
        <v>551</v>
      </c>
      <c r="L556" s="14" t="n">
        <f aca="true">$B$16+NORMINV(RAND(),0,SQRT($B$13*($B$7+$B$8^2))*$B$9*(1-$B$10))</f>
        <v>4054.7974503761</v>
      </c>
      <c r="M556" s="14" t="n">
        <f aca="true">$B$16+NORMINV(RAND(),0,SQRT($B$13*($B$7+$B$8^2))*$B$9*(1-$B$10))</f>
        <v>3855.12023105961</v>
      </c>
      <c r="N556" s="14" t="n">
        <f aca="true">$B$16+NORMINV(RAND(),0,SQRT($B$13*($B$7+$B$8^2))*$B$9*(1-$B$10))</f>
        <v>4159.33990572826</v>
      </c>
      <c r="O556" s="14" t="n">
        <f aca="true">$B$16+NORMINV(RAND(),0,SQRT($B$13*($B$7+$B$8^2))*$B$9*(1-$B$10))</f>
        <v>4077.98109845508</v>
      </c>
      <c r="P556" s="14" t="n">
        <f aca="true">$B$16+NORMINV(RAND(),0,SQRT($B$13*($B$7+$B$8^2))*$B$9*(1-$B$10))</f>
        <v>4062.22523286176</v>
      </c>
      <c r="Q556" s="14" t="n">
        <f aca="true">$B$16+NORMINV(RAND(),0,SQRT($B$13*($B$7+$B$8^2))*$B$9*(1-$B$10))</f>
        <v>4474.37027831874</v>
      </c>
      <c r="R556" s="14" t="n">
        <f aca="false">$B$4-13*($B$5+$B$6)/30-IF($B$11&lt;=13,$B$12,0)+0</f>
        <v>8876.66666666667</v>
      </c>
      <c r="S556" s="14" t="n">
        <f aca="false">$B$4-27*($B$5+$B$6)/30-IF($B$11&lt;=27,$B$12,0)+L556</f>
        <v>10644.7974503761</v>
      </c>
      <c r="T556" s="14" t="n">
        <f aca="false">$B$4-41*($B$5+$B$6)/30-IF($B$11&lt;=41,$B$12,0)+L556+M556</f>
        <v>1028.45101476904</v>
      </c>
      <c r="U556" s="14" t="n">
        <f aca="false">$B$4-55*($B$5+$B$6)/30-IF($B$11&lt;=55,$B$12,0)+L556+M556+N556</f>
        <v>2901.12425383063</v>
      </c>
      <c r="V556" s="14" t="n">
        <f aca="false">$B$4-69*($B$5+$B$6)/30-IF($B$11&lt;=69,$B$12,0)+L556+M556+N556+O556</f>
        <v>4692.43868561904</v>
      </c>
      <c r="W556" s="14" t="n">
        <f aca="false">$B$4-83*($B$5+$B$6)/30-IF($B$11&lt;=83,$B$12,0)+L556+M556+N556+O556+P556</f>
        <v>6467.99725181413</v>
      </c>
      <c r="X556" s="14" t="n">
        <f aca="false">$B$4-90*($B$5+$B$6)/30-IF($B$11&lt;=90,$B$12,0)+L556+M556+N556+O556+P556+Q556</f>
        <v>9799.03419679953</v>
      </c>
      <c r="AA556" s="14" t="n">
        <f aca="false">MIN(R556:X556)</f>
        <v>1028.45101476904</v>
      </c>
    </row>
    <row r="557" customFormat="false" ht="15" hidden="false" customHeight="false" outlineLevel="0" collapsed="false">
      <c r="K557" s="2" t="n">
        <v>552</v>
      </c>
      <c r="L557" s="14" t="n">
        <f aca="true">$B$16+NORMINV(RAND(),0,SQRT($B$13*($B$7+$B$8^2))*$B$9*(1-$B$10))</f>
        <v>3868.6218881643</v>
      </c>
      <c r="M557" s="14" t="n">
        <f aca="true">$B$16+NORMINV(RAND(),0,SQRT($B$13*($B$7+$B$8^2))*$B$9*(1-$B$10))</f>
        <v>4268.17180323111</v>
      </c>
      <c r="N557" s="14" t="n">
        <f aca="true">$B$16+NORMINV(RAND(),0,SQRT($B$13*($B$7+$B$8^2))*$B$9*(1-$B$10))</f>
        <v>4318.36075032494</v>
      </c>
      <c r="O557" s="14" t="n">
        <f aca="true">$B$16+NORMINV(RAND(),0,SQRT($B$13*($B$7+$B$8^2))*$B$9*(1-$B$10))</f>
        <v>3639.09742496652</v>
      </c>
      <c r="P557" s="14" t="n">
        <f aca="true">$B$16+NORMINV(RAND(),0,SQRT($B$13*($B$7+$B$8^2))*$B$9*(1-$B$10))</f>
        <v>4237.44206461833</v>
      </c>
      <c r="Q557" s="14" t="n">
        <f aca="true">$B$16+NORMINV(RAND(),0,SQRT($B$13*($B$7+$B$8^2))*$B$9*(1-$B$10))</f>
        <v>4463.98111166707</v>
      </c>
      <c r="R557" s="14" t="n">
        <f aca="false">$B$4-13*($B$5+$B$6)/30-IF($B$11&lt;=13,$B$12,0)+0</f>
        <v>8876.66666666667</v>
      </c>
      <c r="S557" s="14" t="n">
        <f aca="false">$B$4-27*($B$5+$B$6)/30-IF($B$11&lt;=27,$B$12,0)+L557</f>
        <v>10458.6218881643</v>
      </c>
      <c r="T557" s="14" t="n">
        <f aca="false">$B$4-41*($B$5+$B$6)/30-IF($B$11&lt;=41,$B$12,0)+L557+M557</f>
        <v>1255.32702472874</v>
      </c>
      <c r="U557" s="14" t="n">
        <f aca="false">$B$4-55*($B$5+$B$6)/30-IF($B$11&lt;=55,$B$12,0)+L557+M557+N557</f>
        <v>3287.02110838701</v>
      </c>
      <c r="V557" s="14" t="n">
        <f aca="false">$B$4-69*($B$5+$B$6)/30-IF($B$11&lt;=69,$B$12,0)+L557+M557+N557+O557</f>
        <v>4639.45186668687</v>
      </c>
      <c r="W557" s="14" t="n">
        <f aca="false">$B$4-83*($B$5+$B$6)/30-IF($B$11&lt;=83,$B$12,0)+L557+M557+N557+O557+P557</f>
        <v>6590.22726463853</v>
      </c>
      <c r="X557" s="14" t="n">
        <f aca="false">$B$4-90*($B$5+$B$6)/30-IF($B$11&lt;=90,$B$12,0)+L557+M557+N557+O557+P557+Q557</f>
        <v>9910.87504297227</v>
      </c>
      <c r="AA557" s="14" t="n">
        <f aca="false">MIN(R557:X557)</f>
        <v>1255.32702472874</v>
      </c>
    </row>
    <row r="558" customFormat="false" ht="15" hidden="false" customHeight="false" outlineLevel="0" collapsed="false">
      <c r="K558" s="2" t="n">
        <v>553</v>
      </c>
      <c r="L558" s="14" t="n">
        <f aca="true">$B$16+NORMINV(RAND(),0,SQRT($B$13*($B$7+$B$8^2))*$B$9*(1-$B$10))</f>
        <v>4333.47474873001</v>
      </c>
      <c r="M558" s="14" t="n">
        <f aca="true">$B$16+NORMINV(RAND(),0,SQRT($B$13*($B$7+$B$8^2))*$B$9*(1-$B$10))</f>
        <v>3988.89433401909</v>
      </c>
      <c r="N558" s="14" t="n">
        <f aca="true">$B$16+NORMINV(RAND(),0,SQRT($B$13*($B$7+$B$8^2))*$B$9*(1-$B$10))</f>
        <v>4017.24513582697</v>
      </c>
      <c r="O558" s="14" t="n">
        <f aca="true">$B$16+NORMINV(RAND(),0,SQRT($B$13*($B$7+$B$8^2))*$B$9*(1-$B$10))</f>
        <v>4274.68167277103</v>
      </c>
      <c r="P558" s="14" t="n">
        <f aca="true">$B$16+NORMINV(RAND(),0,SQRT($B$13*($B$7+$B$8^2))*$B$9*(1-$B$10))</f>
        <v>3772.38982045142</v>
      </c>
      <c r="Q558" s="14" t="n">
        <f aca="true">$B$16+NORMINV(RAND(),0,SQRT($B$13*($B$7+$B$8^2))*$B$9*(1-$B$10))</f>
        <v>3935.81829078852</v>
      </c>
      <c r="R558" s="14" t="n">
        <f aca="false">$B$4-13*($B$5+$B$6)/30-IF($B$11&lt;=13,$B$12,0)+0</f>
        <v>8876.66666666667</v>
      </c>
      <c r="S558" s="14" t="n">
        <f aca="false">$B$4-27*($B$5+$B$6)/30-IF($B$11&lt;=27,$B$12,0)+L558</f>
        <v>10923.47474873</v>
      </c>
      <c r="T558" s="14" t="n">
        <f aca="false">$B$4-41*($B$5+$B$6)/30-IF($B$11&lt;=41,$B$12,0)+L558+M558</f>
        <v>1440.90241608243</v>
      </c>
      <c r="U558" s="14" t="n">
        <f aca="false">$B$4-55*($B$5+$B$6)/30-IF($B$11&lt;=55,$B$12,0)+L558+M558+N558</f>
        <v>3171.48088524273</v>
      </c>
      <c r="V558" s="14" t="n">
        <f aca="false">$B$4-69*($B$5+$B$6)/30-IF($B$11&lt;=69,$B$12,0)+L558+M558+N558+O558</f>
        <v>5159.49589134709</v>
      </c>
      <c r="W558" s="14" t="n">
        <f aca="false">$B$4-83*($B$5+$B$6)/30-IF($B$11&lt;=83,$B$12,0)+L558+M558+N558+O558+P558</f>
        <v>6645.21904513184</v>
      </c>
      <c r="X558" s="14" t="n">
        <f aca="false">$B$4-90*($B$5+$B$6)/30-IF($B$11&lt;=90,$B$12,0)+L558+M558+N558+O558+P558+Q558</f>
        <v>9437.70400258703</v>
      </c>
      <c r="AA558" s="14" t="n">
        <f aca="false">MIN(R558:X558)</f>
        <v>1440.90241608243</v>
      </c>
    </row>
    <row r="559" customFormat="false" ht="15" hidden="false" customHeight="false" outlineLevel="0" collapsed="false">
      <c r="K559" s="2" t="n">
        <v>554</v>
      </c>
      <c r="L559" s="14" t="n">
        <f aca="true">$B$16+NORMINV(RAND(),0,SQRT($B$13*($B$7+$B$8^2))*$B$9*(1-$B$10))</f>
        <v>3736.64894346519</v>
      </c>
      <c r="M559" s="14" t="n">
        <f aca="true">$B$16+NORMINV(RAND(),0,SQRT($B$13*($B$7+$B$8^2))*$B$9*(1-$B$10))</f>
        <v>3869.5434827916</v>
      </c>
      <c r="N559" s="14" t="n">
        <f aca="true">$B$16+NORMINV(RAND(),0,SQRT($B$13*($B$7+$B$8^2))*$B$9*(1-$B$10))</f>
        <v>4432.63008858792</v>
      </c>
      <c r="O559" s="14" t="n">
        <f aca="true">$B$16+NORMINV(RAND(),0,SQRT($B$13*($B$7+$B$8^2))*$B$9*(1-$B$10))</f>
        <v>4294.74999328527</v>
      </c>
      <c r="P559" s="14" t="n">
        <f aca="true">$B$16+NORMINV(RAND(),0,SQRT($B$13*($B$7+$B$8^2))*$B$9*(1-$B$10))</f>
        <v>3632.90324286077</v>
      </c>
      <c r="Q559" s="14" t="n">
        <f aca="true">$B$16+NORMINV(RAND(),0,SQRT($B$13*($B$7+$B$8^2))*$B$9*(1-$B$10))</f>
        <v>4187.77983852688</v>
      </c>
      <c r="R559" s="14" t="n">
        <f aca="false">$B$4-13*($B$5+$B$6)/30-IF($B$11&lt;=13,$B$12,0)+0</f>
        <v>8876.66666666667</v>
      </c>
      <c r="S559" s="14" t="n">
        <f aca="false">$B$4-27*($B$5+$B$6)/30-IF($B$11&lt;=27,$B$12,0)+L559</f>
        <v>10326.6489434652</v>
      </c>
      <c r="T559" s="14" t="n">
        <f aca="false">$B$4-41*($B$5+$B$6)/30-IF($B$11&lt;=41,$B$12,0)+L559+M559</f>
        <v>724.725759590117</v>
      </c>
      <c r="U559" s="14" t="n">
        <f aca="false">$B$4-55*($B$5+$B$6)/30-IF($B$11&lt;=55,$B$12,0)+L559+M559+N559</f>
        <v>2870.68918151137</v>
      </c>
      <c r="V559" s="14" t="n">
        <f aca="false">$B$4-69*($B$5+$B$6)/30-IF($B$11&lt;=69,$B$12,0)+L559+M559+N559+O559</f>
        <v>4878.77250812998</v>
      </c>
      <c r="W559" s="14" t="n">
        <f aca="false">$B$4-83*($B$5+$B$6)/30-IF($B$11&lt;=83,$B$12,0)+L559+M559+N559+O559+P559</f>
        <v>6225.00908432408</v>
      </c>
      <c r="X559" s="14" t="n">
        <f aca="false">$B$4-90*($B$5+$B$6)/30-IF($B$11&lt;=90,$B$12,0)+L559+M559+N559+O559+P559+Q559</f>
        <v>9269.45558951763</v>
      </c>
      <c r="AA559" s="14" t="n">
        <f aca="false">MIN(R559:X559)</f>
        <v>724.725759590117</v>
      </c>
    </row>
    <row r="560" customFormat="false" ht="15" hidden="false" customHeight="false" outlineLevel="0" collapsed="false">
      <c r="K560" s="2" t="n">
        <v>555</v>
      </c>
      <c r="L560" s="14" t="n">
        <f aca="true">$B$16+NORMINV(RAND(),0,SQRT($B$13*($B$7+$B$8^2))*$B$9*(1-$B$10))</f>
        <v>4328.834516258</v>
      </c>
      <c r="M560" s="14" t="n">
        <f aca="true">$B$16+NORMINV(RAND(),0,SQRT($B$13*($B$7+$B$8^2))*$B$9*(1-$B$10))</f>
        <v>3638.32689416077</v>
      </c>
      <c r="N560" s="14" t="n">
        <f aca="true">$B$16+NORMINV(RAND(),0,SQRT($B$13*($B$7+$B$8^2))*$B$9*(1-$B$10))</f>
        <v>3801.94116781644</v>
      </c>
      <c r="O560" s="14" t="n">
        <f aca="true">$B$16+NORMINV(RAND(),0,SQRT($B$13*($B$7+$B$8^2))*$B$9*(1-$B$10))</f>
        <v>4006.00281175258</v>
      </c>
      <c r="P560" s="14" t="n">
        <f aca="true">$B$16+NORMINV(RAND(),0,SQRT($B$13*($B$7+$B$8^2))*$B$9*(1-$B$10))</f>
        <v>4072.24733702677</v>
      </c>
      <c r="Q560" s="14" t="n">
        <f aca="true">$B$16+NORMINV(RAND(),0,SQRT($B$13*($B$7+$B$8^2))*$B$9*(1-$B$10))</f>
        <v>4131.35906470974</v>
      </c>
      <c r="R560" s="14" t="n">
        <f aca="false">$B$4-13*($B$5+$B$6)/30-IF($B$11&lt;=13,$B$12,0)+0</f>
        <v>8876.66666666667</v>
      </c>
      <c r="S560" s="14" t="n">
        <f aca="false">$B$4-27*($B$5+$B$6)/30-IF($B$11&lt;=27,$B$12,0)+L560</f>
        <v>10918.834516258</v>
      </c>
      <c r="T560" s="14" t="n">
        <f aca="false">$B$4-41*($B$5+$B$6)/30-IF($B$11&lt;=41,$B$12,0)+L560+M560</f>
        <v>1085.69474375211</v>
      </c>
      <c r="U560" s="14" t="n">
        <f aca="false">$B$4-55*($B$5+$B$6)/30-IF($B$11&lt;=55,$B$12,0)+L560+M560+N560</f>
        <v>2600.96924490188</v>
      </c>
      <c r="V560" s="14" t="n">
        <f aca="false">$B$4-69*($B$5+$B$6)/30-IF($B$11&lt;=69,$B$12,0)+L560+M560+N560+O560</f>
        <v>4320.3053899878</v>
      </c>
      <c r="W560" s="14" t="n">
        <f aca="false">$B$4-83*($B$5+$B$6)/30-IF($B$11&lt;=83,$B$12,0)+L560+M560+N560+O560+P560</f>
        <v>6105.8860603479</v>
      </c>
      <c r="X560" s="14" t="n">
        <f aca="false">$B$4-90*($B$5+$B$6)/30-IF($B$11&lt;=90,$B$12,0)+L560+M560+N560+O560+P560+Q560</f>
        <v>9093.91179172431</v>
      </c>
      <c r="AA560" s="14" t="n">
        <f aca="false">MIN(R560:X560)</f>
        <v>1085.69474375211</v>
      </c>
    </row>
    <row r="561" customFormat="false" ht="15" hidden="false" customHeight="false" outlineLevel="0" collapsed="false">
      <c r="K561" s="2" t="n">
        <v>556</v>
      </c>
      <c r="L561" s="14" t="n">
        <f aca="true">$B$16+NORMINV(RAND(),0,SQRT($B$13*($B$7+$B$8^2))*$B$9*(1-$B$10))</f>
        <v>4206.83095899724</v>
      </c>
      <c r="M561" s="14" t="n">
        <f aca="true">$B$16+NORMINV(RAND(),0,SQRT($B$13*($B$7+$B$8^2))*$B$9*(1-$B$10))</f>
        <v>4367.34674090818</v>
      </c>
      <c r="N561" s="14" t="n">
        <f aca="true">$B$16+NORMINV(RAND(),0,SQRT($B$13*($B$7+$B$8^2))*$B$9*(1-$B$10))</f>
        <v>4238.83096768411</v>
      </c>
      <c r="O561" s="14" t="n">
        <f aca="true">$B$16+NORMINV(RAND(),0,SQRT($B$13*($B$7+$B$8^2))*$B$9*(1-$B$10))</f>
        <v>3303.7255140999</v>
      </c>
      <c r="P561" s="14" t="n">
        <f aca="true">$B$16+NORMINV(RAND(),0,SQRT($B$13*($B$7+$B$8^2))*$B$9*(1-$B$10))</f>
        <v>4857.33504808017</v>
      </c>
      <c r="Q561" s="14" t="n">
        <f aca="true">$B$16+NORMINV(RAND(),0,SQRT($B$13*($B$7+$B$8^2))*$B$9*(1-$B$10))</f>
        <v>4469.92450546191</v>
      </c>
      <c r="R561" s="14" t="n">
        <f aca="false">$B$4-13*($B$5+$B$6)/30-IF($B$11&lt;=13,$B$12,0)+0</f>
        <v>8876.66666666667</v>
      </c>
      <c r="S561" s="14" t="n">
        <f aca="false">$B$4-27*($B$5+$B$6)/30-IF($B$11&lt;=27,$B$12,0)+L561</f>
        <v>10796.8309589972</v>
      </c>
      <c r="T561" s="14" t="n">
        <f aca="false">$B$4-41*($B$5+$B$6)/30-IF($B$11&lt;=41,$B$12,0)+L561+M561</f>
        <v>1692.71103323874</v>
      </c>
      <c r="U561" s="14" t="n">
        <f aca="false">$B$4-55*($B$5+$B$6)/30-IF($B$11&lt;=55,$B$12,0)+L561+M561+N561</f>
        <v>3644.87533425619</v>
      </c>
      <c r="V561" s="14" t="n">
        <f aca="false">$B$4-69*($B$5+$B$6)/30-IF($B$11&lt;=69,$B$12,0)+L561+M561+N561+O561</f>
        <v>4661.93418168942</v>
      </c>
      <c r="W561" s="14" t="n">
        <f aca="false">$B$4-83*($B$5+$B$6)/30-IF($B$11&lt;=83,$B$12,0)+L561+M561+N561+O561+P561</f>
        <v>7232.60256310291</v>
      </c>
      <c r="X561" s="14" t="n">
        <f aca="false">$B$4-90*($B$5+$B$6)/30-IF($B$11&lt;=90,$B$12,0)+L561+M561+N561+O561+P561+Q561</f>
        <v>10559.1937352315</v>
      </c>
      <c r="AA561" s="14" t="n">
        <f aca="false">MIN(R561:X561)</f>
        <v>1692.71103323874</v>
      </c>
    </row>
    <row r="562" customFormat="false" ht="15" hidden="false" customHeight="false" outlineLevel="0" collapsed="false">
      <c r="K562" s="2" t="n">
        <v>557</v>
      </c>
      <c r="L562" s="14" t="n">
        <f aca="true">$B$16+NORMINV(RAND(),0,SQRT($B$13*($B$7+$B$8^2))*$B$9*(1-$B$10))</f>
        <v>3992.14635922266</v>
      </c>
      <c r="M562" s="14" t="n">
        <f aca="true">$B$16+NORMINV(RAND(),0,SQRT($B$13*($B$7+$B$8^2))*$B$9*(1-$B$10))</f>
        <v>4353.81501633055</v>
      </c>
      <c r="N562" s="14" t="n">
        <f aca="true">$B$16+NORMINV(RAND(),0,SQRT($B$13*($B$7+$B$8^2))*$B$9*(1-$B$10))</f>
        <v>4217.55235517064</v>
      </c>
      <c r="O562" s="14" t="n">
        <f aca="true">$B$16+NORMINV(RAND(),0,SQRT($B$13*($B$7+$B$8^2))*$B$9*(1-$B$10))</f>
        <v>4168.01833017889</v>
      </c>
      <c r="P562" s="14" t="n">
        <f aca="true">$B$16+NORMINV(RAND(),0,SQRT($B$13*($B$7+$B$8^2))*$B$9*(1-$B$10))</f>
        <v>4039.2556227693</v>
      </c>
      <c r="Q562" s="14" t="n">
        <f aca="true">$B$16+NORMINV(RAND(),0,SQRT($B$13*($B$7+$B$8^2))*$B$9*(1-$B$10))</f>
        <v>3990.80859034491</v>
      </c>
      <c r="R562" s="14" t="n">
        <f aca="false">$B$4-13*($B$5+$B$6)/30-IF($B$11&lt;=13,$B$12,0)+0</f>
        <v>8876.66666666667</v>
      </c>
      <c r="S562" s="14" t="n">
        <f aca="false">$B$4-27*($B$5+$B$6)/30-IF($B$11&lt;=27,$B$12,0)+L562</f>
        <v>10582.1463592227</v>
      </c>
      <c r="T562" s="14" t="n">
        <f aca="false">$B$4-41*($B$5+$B$6)/30-IF($B$11&lt;=41,$B$12,0)+L562+M562</f>
        <v>1464.49470888654</v>
      </c>
      <c r="U562" s="14" t="n">
        <f aca="false">$B$4-55*($B$5+$B$6)/30-IF($B$11&lt;=55,$B$12,0)+L562+M562+N562</f>
        <v>3395.38039739051</v>
      </c>
      <c r="V562" s="14" t="n">
        <f aca="false">$B$4-69*($B$5+$B$6)/30-IF($B$11&lt;=69,$B$12,0)+L562+M562+N562+O562</f>
        <v>5276.73206090273</v>
      </c>
      <c r="W562" s="14" t="n">
        <f aca="false">$B$4-83*($B$5+$B$6)/30-IF($B$11&lt;=83,$B$12,0)+L562+M562+N562+O562+P562</f>
        <v>7029.32101700536</v>
      </c>
      <c r="X562" s="14" t="n">
        <f aca="false">$B$4-90*($B$5+$B$6)/30-IF($B$11&lt;=90,$B$12,0)+L562+M562+N562+O562+P562+Q562</f>
        <v>9876.79627401694</v>
      </c>
      <c r="AA562" s="14" t="n">
        <f aca="false">MIN(R562:X562)</f>
        <v>1464.49470888654</v>
      </c>
    </row>
    <row r="563" customFormat="false" ht="15" hidden="false" customHeight="false" outlineLevel="0" collapsed="false">
      <c r="K563" s="2" t="n">
        <v>558</v>
      </c>
      <c r="L563" s="14" t="n">
        <f aca="true">$B$16+NORMINV(RAND(),0,SQRT($B$13*($B$7+$B$8^2))*$B$9*(1-$B$10))</f>
        <v>3782.26627407774</v>
      </c>
      <c r="M563" s="14" t="n">
        <f aca="true">$B$16+NORMINV(RAND(),0,SQRT($B$13*($B$7+$B$8^2))*$B$9*(1-$B$10))</f>
        <v>4175.38691702384</v>
      </c>
      <c r="N563" s="14" t="n">
        <f aca="true">$B$16+NORMINV(RAND(),0,SQRT($B$13*($B$7+$B$8^2))*$B$9*(1-$B$10))</f>
        <v>4696.51837732312</v>
      </c>
      <c r="O563" s="14" t="n">
        <f aca="true">$B$16+NORMINV(RAND(),0,SQRT($B$13*($B$7+$B$8^2))*$B$9*(1-$B$10))</f>
        <v>4280.72442681425</v>
      </c>
      <c r="P563" s="14" t="n">
        <f aca="true">$B$16+NORMINV(RAND(),0,SQRT($B$13*($B$7+$B$8^2))*$B$9*(1-$B$10))</f>
        <v>4103.62280636612</v>
      </c>
      <c r="Q563" s="14" t="n">
        <f aca="true">$B$16+NORMINV(RAND(),0,SQRT($B$13*($B$7+$B$8^2))*$B$9*(1-$B$10))</f>
        <v>3985.32377897075</v>
      </c>
      <c r="R563" s="14" t="n">
        <f aca="false">$B$4-13*($B$5+$B$6)/30-IF($B$11&lt;=13,$B$12,0)+0</f>
        <v>8876.66666666667</v>
      </c>
      <c r="S563" s="14" t="n">
        <f aca="false">$B$4-27*($B$5+$B$6)/30-IF($B$11&lt;=27,$B$12,0)+L563</f>
        <v>10372.2662740777</v>
      </c>
      <c r="T563" s="14" t="n">
        <f aca="false">$B$4-41*($B$5+$B$6)/30-IF($B$11&lt;=41,$B$12,0)+L563+M563</f>
        <v>1076.18652443491</v>
      </c>
      <c r="U563" s="14" t="n">
        <f aca="false">$B$4-55*($B$5+$B$6)/30-IF($B$11&lt;=55,$B$12,0)+L563+M563+N563</f>
        <v>3486.03823509136</v>
      </c>
      <c r="V563" s="14" t="n">
        <f aca="false">$B$4-69*($B$5+$B$6)/30-IF($B$11&lt;=69,$B$12,0)+L563+M563+N563+O563</f>
        <v>5480.09599523895</v>
      </c>
      <c r="W563" s="14" t="n">
        <f aca="false">$B$4-83*($B$5+$B$6)/30-IF($B$11&lt;=83,$B$12,0)+L563+M563+N563+O563+P563</f>
        <v>7297.0521349384</v>
      </c>
      <c r="X563" s="14" t="n">
        <f aca="false">$B$4-90*($B$5+$B$6)/30-IF($B$11&lt;=90,$B$12,0)+L563+M563+N563+O563+P563+Q563</f>
        <v>10139.0425805758</v>
      </c>
      <c r="AA563" s="14" t="n">
        <f aca="false">MIN(R563:X563)</f>
        <v>1076.18652443491</v>
      </c>
    </row>
    <row r="564" customFormat="false" ht="15" hidden="false" customHeight="false" outlineLevel="0" collapsed="false">
      <c r="K564" s="2" t="n">
        <v>559</v>
      </c>
      <c r="L564" s="14" t="n">
        <f aca="true">$B$16+NORMINV(RAND(),0,SQRT($B$13*($B$7+$B$8^2))*$B$9*(1-$B$10))</f>
        <v>3967.66265726491</v>
      </c>
      <c r="M564" s="14" t="n">
        <f aca="true">$B$16+NORMINV(RAND(),0,SQRT($B$13*($B$7+$B$8^2))*$B$9*(1-$B$10))</f>
        <v>3979.29655132618</v>
      </c>
      <c r="N564" s="14" t="n">
        <f aca="true">$B$16+NORMINV(RAND(),0,SQRT($B$13*($B$7+$B$8^2))*$B$9*(1-$B$10))</f>
        <v>4020.68361635532</v>
      </c>
      <c r="O564" s="14" t="n">
        <f aca="true">$B$16+NORMINV(RAND(),0,SQRT($B$13*($B$7+$B$8^2))*$B$9*(1-$B$10))</f>
        <v>4332.22199022809</v>
      </c>
      <c r="P564" s="14" t="n">
        <f aca="true">$B$16+NORMINV(RAND(),0,SQRT($B$13*($B$7+$B$8^2))*$B$9*(1-$B$10))</f>
        <v>4233.62860660282</v>
      </c>
      <c r="Q564" s="14" t="n">
        <f aca="true">$B$16+NORMINV(RAND(),0,SQRT($B$13*($B$7+$B$8^2))*$B$9*(1-$B$10))</f>
        <v>4544.96215274605</v>
      </c>
      <c r="R564" s="14" t="n">
        <f aca="false">$B$4-13*($B$5+$B$6)/30-IF($B$11&lt;=13,$B$12,0)+0</f>
        <v>8876.66666666667</v>
      </c>
      <c r="S564" s="14" t="n">
        <f aca="false">$B$4-27*($B$5+$B$6)/30-IF($B$11&lt;=27,$B$12,0)+L564</f>
        <v>10557.6626572649</v>
      </c>
      <c r="T564" s="14" t="n">
        <f aca="false">$B$4-41*($B$5+$B$6)/30-IF($B$11&lt;=41,$B$12,0)+L564+M564</f>
        <v>1065.49254192443</v>
      </c>
      <c r="U564" s="14" t="n">
        <f aca="false">$B$4-55*($B$5+$B$6)/30-IF($B$11&lt;=55,$B$12,0)+L564+M564+N564</f>
        <v>2799.50949161308</v>
      </c>
      <c r="V564" s="14" t="n">
        <f aca="false">$B$4-69*($B$5+$B$6)/30-IF($B$11&lt;=69,$B$12,0)+L564+M564+N564+O564</f>
        <v>4845.0648151745</v>
      </c>
      <c r="W564" s="14" t="n">
        <f aca="false">$B$4-83*($B$5+$B$6)/30-IF($B$11&lt;=83,$B$12,0)+L564+M564+N564+O564+P564</f>
        <v>6792.02675511065</v>
      </c>
      <c r="X564" s="14" t="n">
        <f aca="false">$B$4-90*($B$5+$B$6)/30-IF($B$11&lt;=90,$B$12,0)+L564+M564+N564+O564+P564+Q564</f>
        <v>10193.6555745234</v>
      </c>
      <c r="AA564" s="14" t="n">
        <f aca="false">MIN(R564:X564)</f>
        <v>1065.49254192443</v>
      </c>
    </row>
    <row r="565" customFormat="false" ht="15" hidden="false" customHeight="false" outlineLevel="0" collapsed="false">
      <c r="K565" s="2" t="n">
        <v>560</v>
      </c>
      <c r="L565" s="14" t="n">
        <f aca="true">$B$16+NORMINV(RAND(),0,SQRT($B$13*($B$7+$B$8^2))*$B$9*(1-$B$10))</f>
        <v>4440.7258155139</v>
      </c>
      <c r="M565" s="14" t="n">
        <f aca="true">$B$16+NORMINV(RAND(),0,SQRT($B$13*($B$7+$B$8^2))*$B$9*(1-$B$10))</f>
        <v>3736.17064344134</v>
      </c>
      <c r="N565" s="14" t="n">
        <f aca="true">$B$16+NORMINV(RAND(),0,SQRT($B$13*($B$7+$B$8^2))*$B$9*(1-$B$10))</f>
        <v>3849.45476870876</v>
      </c>
      <c r="O565" s="14" t="n">
        <f aca="true">$B$16+NORMINV(RAND(),0,SQRT($B$13*($B$7+$B$8^2))*$B$9*(1-$B$10))</f>
        <v>4474.38685584474</v>
      </c>
      <c r="P565" s="14" t="n">
        <f aca="true">$B$16+NORMINV(RAND(),0,SQRT($B$13*($B$7+$B$8^2))*$B$9*(1-$B$10))</f>
        <v>4348.48918658181</v>
      </c>
      <c r="Q565" s="14" t="n">
        <f aca="true">$B$16+NORMINV(RAND(),0,SQRT($B$13*($B$7+$B$8^2))*$B$9*(1-$B$10))</f>
        <v>3908.19863556538</v>
      </c>
      <c r="R565" s="14" t="n">
        <f aca="false">$B$4-13*($B$5+$B$6)/30-IF($B$11&lt;=13,$B$12,0)+0</f>
        <v>8876.66666666667</v>
      </c>
      <c r="S565" s="14" t="n">
        <f aca="false">$B$4-27*($B$5+$B$6)/30-IF($B$11&lt;=27,$B$12,0)+L565</f>
        <v>11030.7258155139</v>
      </c>
      <c r="T565" s="14" t="n">
        <f aca="false">$B$4-41*($B$5+$B$6)/30-IF($B$11&lt;=41,$B$12,0)+L565+M565</f>
        <v>1295.42979228857</v>
      </c>
      <c r="U565" s="14" t="n">
        <f aca="false">$B$4-55*($B$5+$B$6)/30-IF($B$11&lt;=55,$B$12,0)+L565+M565+N565</f>
        <v>2858.21789433066</v>
      </c>
      <c r="V565" s="14" t="n">
        <f aca="false">$B$4-69*($B$5+$B$6)/30-IF($B$11&lt;=69,$B$12,0)+L565+M565+N565+O565</f>
        <v>5045.93808350874</v>
      </c>
      <c r="W565" s="14" t="n">
        <f aca="false">$B$4-83*($B$5+$B$6)/30-IF($B$11&lt;=83,$B$12,0)+L565+M565+N565+O565+P565</f>
        <v>7107.76060342388</v>
      </c>
      <c r="X565" s="14" t="n">
        <f aca="false">$B$4-90*($B$5+$B$6)/30-IF($B$11&lt;=90,$B$12,0)+L565+M565+N565+O565+P565+Q565</f>
        <v>9872.62590565593</v>
      </c>
      <c r="AA565" s="14" t="n">
        <f aca="false">MIN(R565:X565)</f>
        <v>1295.42979228857</v>
      </c>
    </row>
    <row r="566" customFormat="false" ht="15" hidden="false" customHeight="false" outlineLevel="0" collapsed="false">
      <c r="K566" s="2" t="n">
        <v>561</v>
      </c>
      <c r="L566" s="14" t="n">
        <f aca="true">$B$16+NORMINV(RAND(),0,SQRT($B$13*($B$7+$B$8^2))*$B$9*(1-$B$10))</f>
        <v>3767.20069248634</v>
      </c>
      <c r="M566" s="14" t="n">
        <f aca="true">$B$16+NORMINV(RAND(),0,SQRT($B$13*($B$7+$B$8^2))*$B$9*(1-$B$10))</f>
        <v>3759.11124974722</v>
      </c>
      <c r="N566" s="14" t="n">
        <f aca="true">$B$16+NORMINV(RAND(),0,SQRT($B$13*($B$7+$B$8^2))*$B$9*(1-$B$10))</f>
        <v>4380.06196028808</v>
      </c>
      <c r="O566" s="14" t="n">
        <f aca="true">$B$16+NORMINV(RAND(),0,SQRT($B$13*($B$7+$B$8^2))*$B$9*(1-$B$10))</f>
        <v>3803.55446260911</v>
      </c>
      <c r="P566" s="14" t="n">
        <f aca="true">$B$16+NORMINV(RAND(),0,SQRT($B$13*($B$7+$B$8^2))*$B$9*(1-$B$10))</f>
        <v>3909.88039245726</v>
      </c>
      <c r="Q566" s="14" t="n">
        <f aca="true">$B$16+NORMINV(RAND(),0,SQRT($B$13*($B$7+$B$8^2))*$B$9*(1-$B$10))</f>
        <v>4615.20009087135</v>
      </c>
      <c r="R566" s="14" t="n">
        <f aca="false">$B$4-13*($B$5+$B$6)/30-IF($B$11&lt;=13,$B$12,0)+0</f>
        <v>8876.66666666667</v>
      </c>
      <c r="S566" s="14" t="n">
        <f aca="false">$B$4-27*($B$5+$B$6)/30-IF($B$11&lt;=27,$B$12,0)+L566</f>
        <v>10357.2006924863</v>
      </c>
      <c r="T566" s="14" t="n">
        <f aca="false">$B$4-41*($B$5+$B$6)/30-IF($B$11&lt;=41,$B$12,0)+L566+M566</f>
        <v>644.845275566886</v>
      </c>
      <c r="U566" s="14" t="n">
        <f aca="false">$B$4-55*($B$5+$B$6)/30-IF($B$11&lt;=55,$B$12,0)+L566+M566+N566</f>
        <v>2738.2405691883</v>
      </c>
      <c r="V566" s="14" t="n">
        <f aca="false">$B$4-69*($B$5+$B$6)/30-IF($B$11&lt;=69,$B$12,0)+L566+M566+N566+O566</f>
        <v>4255.12836513074</v>
      </c>
      <c r="W566" s="14" t="n">
        <f aca="false">$B$4-83*($B$5+$B$6)/30-IF($B$11&lt;=83,$B$12,0)+L566+M566+N566+O566+P566</f>
        <v>5878.34209092133</v>
      </c>
      <c r="X566" s="14" t="n">
        <f aca="false">$B$4-90*($B$5+$B$6)/30-IF($B$11&lt;=90,$B$12,0)+L566+M566+N566+O566+P566+Q566</f>
        <v>9350.20884845934</v>
      </c>
      <c r="AA566" s="14" t="n">
        <f aca="false">MIN(R566:X566)</f>
        <v>644.845275566886</v>
      </c>
    </row>
    <row r="567" customFormat="false" ht="15" hidden="false" customHeight="false" outlineLevel="0" collapsed="false">
      <c r="K567" s="2" t="n">
        <v>562</v>
      </c>
      <c r="L567" s="14" t="n">
        <f aca="true">$B$16+NORMINV(RAND(),0,SQRT($B$13*($B$7+$B$8^2))*$B$9*(1-$B$10))</f>
        <v>4153.32999918924</v>
      </c>
      <c r="M567" s="14" t="n">
        <f aca="true">$B$16+NORMINV(RAND(),0,SQRT($B$13*($B$7+$B$8^2))*$B$9*(1-$B$10))</f>
        <v>4145.60812940202</v>
      </c>
      <c r="N567" s="14" t="n">
        <f aca="true">$B$16+NORMINV(RAND(),0,SQRT($B$13*($B$7+$B$8^2))*$B$9*(1-$B$10))</f>
        <v>3703.75098253129</v>
      </c>
      <c r="O567" s="14" t="n">
        <f aca="true">$B$16+NORMINV(RAND(),0,SQRT($B$13*($B$7+$B$8^2))*$B$9*(1-$B$10))</f>
        <v>4513.59164136259</v>
      </c>
      <c r="P567" s="14" t="n">
        <f aca="true">$B$16+NORMINV(RAND(),0,SQRT($B$13*($B$7+$B$8^2))*$B$9*(1-$B$10))</f>
        <v>4269.84610350513</v>
      </c>
      <c r="Q567" s="14" t="n">
        <f aca="true">$B$16+NORMINV(RAND(),0,SQRT($B$13*($B$7+$B$8^2))*$B$9*(1-$B$10))</f>
        <v>4247.20239731044</v>
      </c>
      <c r="R567" s="14" t="n">
        <f aca="false">$B$4-13*($B$5+$B$6)/30-IF($B$11&lt;=13,$B$12,0)+0</f>
        <v>8876.66666666667</v>
      </c>
      <c r="S567" s="14" t="n">
        <f aca="false">$B$4-27*($B$5+$B$6)/30-IF($B$11&lt;=27,$B$12,0)+L567</f>
        <v>10743.3299991892</v>
      </c>
      <c r="T567" s="14" t="n">
        <f aca="false">$B$4-41*($B$5+$B$6)/30-IF($B$11&lt;=41,$B$12,0)+L567+M567</f>
        <v>1417.4714619246</v>
      </c>
      <c r="U567" s="14" t="n">
        <f aca="false">$B$4-55*($B$5+$B$6)/30-IF($B$11&lt;=55,$B$12,0)+L567+M567+N567</f>
        <v>2834.55577778922</v>
      </c>
      <c r="V567" s="14" t="n">
        <f aca="false">$B$4-69*($B$5+$B$6)/30-IF($B$11&lt;=69,$B$12,0)+L567+M567+N567+O567</f>
        <v>5061.48075248514</v>
      </c>
      <c r="W567" s="14" t="n">
        <f aca="false">$B$4-83*($B$5+$B$6)/30-IF($B$11&lt;=83,$B$12,0)+L567+M567+N567+O567+P567</f>
        <v>7044.66018932361</v>
      </c>
      <c r="X567" s="14" t="n">
        <f aca="false">$B$4-90*($B$5+$B$6)/30-IF($B$11&lt;=90,$B$12,0)+L567+M567+N567+O567+P567+Q567</f>
        <v>10148.5292533007</v>
      </c>
      <c r="AA567" s="14" t="n">
        <f aca="false">MIN(R567:X567)</f>
        <v>1417.4714619246</v>
      </c>
    </row>
    <row r="568" customFormat="false" ht="15" hidden="false" customHeight="false" outlineLevel="0" collapsed="false">
      <c r="K568" s="2" t="n">
        <v>563</v>
      </c>
      <c r="L568" s="14" t="n">
        <f aca="true">$B$16+NORMINV(RAND(),0,SQRT($B$13*($B$7+$B$8^2))*$B$9*(1-$B$10))</f>
        <v>4001.19871943491</v>
      </c>
      <c r="M568" s="14" t="n">
        <f aca="true">$B$16+NORMINV(RAND(),0,SQRT($B$13*($B$7+$B$8^2))*$B$9*(1-$B$10))</f>
        <v>3664.44099950399</v>
      </c>
      <c r="N568" s="14" t="n">
        <f aca="true">$B$16+NORMINV(RAND(),0,SQRT($B$13*($B$7+$B$8^2))*$B$9*(1-$B$10))</f>
        <v>4709.17292367924</v>
      </c>
      <c r="O568" s="14" t="n">
        <f aca="true">$B$16+NORMINV(RAND(),0,SQRT($B$13*($B$7+$B$8^2))*$B$9*(1-$B$10))</f>
        <v>3513.95049379025</v>
      </c>
      <c r="P568" s="14" t="n">
        <f aca="true">$B$16+NORMINV(RAND(),0,SQRT($B$13*($B$7+$B$8^2))*$B$9*(1-$B$10))</f>
        <v>4161.21728467605</v>
      </c>
      <c r="Q568" s="14" t="n">
        <f aca="true">$B$16+NORMINV(RAND(),0,SQRT($B$13*($B$7+$B$8^2))*$B$9*(1-$B$10))</f>
        <v>4533.25490711239</v>
      </c>
      <c r="R568" s="14" t="n">
        <f aca="false">$B$4-13*($B$5+$B$6)/30-IF($B$11&lt;=13,$B$12,0)+0</f>
        <v>8876.66666666667</v>
      </c>
      <c r="S568" s="14" t="n">
        <f aca="false">$B$4-27*($B$5+$B$6)/30-IF($B$11&lt;=27,$B$12,0)+L568</f>
        <v>10591.1987194349</v>
      </c>
      <c r="T568" s="14" t="n">
        <f aca="false">$B$4-41*($B$5+$B$6)/30-IF($B$11&lt;=41,$B$12,0)+L568+M568</f>
        <v>784.173052272233</v>
      </c>
      <c r="U568" s="14" t="n">
        <f aca="false">$B$4-55*($B$5+$B$6)/30-IF($B$11&lt;=55,$B$12,0)+L568+M568+N568</f>
        <v>3206.67930928481</v>
      </c>
      <c r="V568" s="14" t="n">
        <f aca="false">$B$4-69*($B$5+$B$6)/30-IF($B$11&lt;=69,$B$12,0)+L568+M568+N568+O568</f>
        <v>4433.96313640839</v>
      </c>
      <c r="W568" s="14" t="n">
        <f aca="false">$B$4-83*($B$5+$B$6)/30-IF($B$11&lt;=83,$B$12,0)+L568+M568+N568+O568+P568</f>
        <v>6308.51375441777</v>
      </c>
      <c r="X568" s="14" t="n">
        <f aca="false">$B$4-90*($B$5+$B$6)/30-IF($B$11&lt;=90,$B$12,0)+L568+M568+N568+O568+P568+Q568</f>
        <v>9698.43532819683</v>
      </c>
      <c r="AA568" s="14" t="n">
        <f aca="false">MIN(R568:X568)</f>
        <v>784.173052272233</v>
      </c>
    </row>
    <row r="569" customFormat="false" ht="15" hidden="false" customHeight="false" outlineLevel="0" collapsed="false">
      <c r="K569" s="2" t="n">
        <v>564</v>
      </c>
      <c r="L569" s="14" t="n">
        <f aca="true">$B$16+NORMINV(RAND(),0,SQRT($B$13*($B$7+$B$8^2))*$B$9*(1-$B$10))</f>
        <v>3762.55976021418</v>
      </c>
      <c r="M569" s="14" t="n">
        <f aca="true">$B$16+NORMINV(RAND(),0,SQRT($B$13*($B$7+$B$8^2))*$B$9*(1-$B$10))</f>
        <v>4265.02117394621</v>
      </c>
      <c r="N569" s="14" t="n">
        <f aca="true">$B$16+NORMINV(RAND(),0,SQRT($B$13*($B$7+$B$8^2))*$B$9*(1-$B$10))</f>
        <v>3384.31580826109</v>
      </c>
      <c r="O569" s="14" t="n">
        <f aca="true">$B$16+NORMINV(RAND(),0,SQRT($B$13*($B$7+$B$8^2))*$B$9*(1-$B$10))</f>
        <v>4207.78709922542</v>
      </c>
      <c r="P569" s="14" t="n">
        <f aca="true">$B$16+NORMINV(RAND(),0,SQRT($B$13*($B$7+$B$8^2))*$B$9*(1-$B$10))</f>
        <v>4148.30345895124</v>
      </c>
      <c r="Q569" s="14" t="n">
        <f aca="true">$B$16+NORMINV(RAND(),0,SQRT($B$13*($B$7+$B$8^2))*$B$9*(1-$B$10))</f>
        <v>3687.3502458807</v>
      </c>
      <c r="R569" s="14" t="n">
        <f aca="false">$B$4-13*($B$5+$B$6)/30-IF($B$11&lt;=13,$B$12,0)+0</f>
        <v>8876.66666666667</v>
      </c>
      <c r="S569" s="14" t="n">
        <f aca="false">$B$4-27*($B$5+$B$6)/30-IF($B$11&lt;=27,$B$12,0)+L569</f>
        <v>10352.5597602142</v>
      </c>
      <c r="T569" s="14" t="n">
        <f aca="false">$B$4-41*($B$5+$B$6)/30-IF($B$11&lt;=41,$B$12,0)+L569+M569</f>
        <v>1146.11426749372</v>
      </c>
      <c r="U569" s="14" t="n">
        <f aca="false">$B$4-55*($B$5+$B$6)/30-IF($B$11&lt;=55,$B$12,0)+L569+M569+N569</f>
        <v>2243.76340908814</v>
      </c>
      <c r="V569" s="14" t="n">
        <f aca="false">$B$4-69*($B$5+$B$6)/30-IF($B$11&lt;=69,$B$12,0)+L569+M569+N569+O569</f>
        <v>4164.8838416469</v>
      </c>
      <c r="W569" s="14" t="n">
        <f aca="false">$B$4-83*($B$5+$B$6)/30-IF($B$11&lt;=83,$B$12,0)+L569+M569+N569+O569+P569</f>
        <v>6026.52063393147</v>
      </c>
      <c r="X569" s="14" t="n">
        <f aca="false">$B$4-90*($B$5+$B$6)/30-IF($B$11&lt;=90,$B$12,0)+L569+M569+N569+O569+P569+Q569</f>
        <v>8570.53754647884</v>
      </c>
      <c r="AA569" s="14" t="n">
        <f aca="false">MIN(R569:X569)</f>
        <v>1146.11426749372</v>
      </c>
    </row>
    <row r="570" customFormat="false" ht="15" hidden="false" customHeight="false" outlineLevel="0" collapsed="false">
      <c r="K570" s="2" t="n">
        <v>565</v>
      </c>
      <c r="L570" s="14" t="n">
        <f aca="true">$B$16+NORMINV(RAND(),0,SQRT($B$13*($B$7+$B$8^2))*$B$9*(1-$B$10))</f>
        <v>3989.30829910752</v>
      </c>
      <c r="M570" s="14" t="n">
        <f aca="true">$B$16+NORMINV(RAND(),0,SQRT($B$13*($B$7+$B$8^2))*$B$9*(1-$B$10))</f>
        <v>4326.88747875859</v>
      </c>
      <c r="N570" s="14" t="n">
        <f aca="true">$B$16+NORMINV(RAND(),0,SQRT($B$13*($B$7+$B$8^2))*$B$9*(1-$B$10))</f>
        <v>3089.44613694622</v>
      </c>
      <c r="O570" s="14" t="n">
        <f aca="true">$B$16+NORMINV(RAND(),0,SQRT($B$13*($B$7+$B$8^2))*$B$9*(1-$B$10))</f>
        <v>4601.42272919316</v>
      </c>
      <c r="P570" s="14" t="n">
        <f aca="true">$B$16+NORMINV(RAND(),0,SQRT($B$13*($B$7+$B$8^2))*$B$9*(1-$B$10))</f>
        <v>4112.64228276066</v>
      </c>
      <c r="Q570" s="14" t="n">
        <f aca="true">$B$16+NORMINV(RAND(),0,SQRT($B$13*($B$7+$B$8^2))*$B$9*(1-$B$10))</f>
        <v>3859.06880180709</v>
      </c>
      <c r="R570" s="14" t="n">
        <f aca="false">$B$4-13*($B$5+$B$6)/30-IF($B$11&lt;=13,$B$12,0)+0</f>
        <v>8876.66666666667</v>
      </c>
      <c r="S570" s="14" t="n">
        <f aca="false">$B$4-27*($B$5+$B$6)/30-IF($B$11&lt;=27,$B$12,0)+L570</f>
        <v>10579.3082991075</v>
      </c>
      <c r="T570" s="14" t="n">
        <f aca="false">$B$4-41*($B$5+$B$6)/30-IF($B$11&lt;=41,$B$12,0)+L570+M570</f>
        <v>1434.72911119944</v>
      </c>
      <c r="U570" s="14" t="n">
        <f aca="false">$B$4-55*($B$5+$B$6)/30-IF($B$11&lt;=55,$B$12,0)+L570+M570+N570</f>
        <v>2237.50858147899</v>
      </c>
      <c r="V570" s="14" t="n">
        <f aca="false">$B$4-69*($B$5+$B$6)/30-IF($B$11&lt;=69,$B$12,0)+L570+M570+N570+O570</f>
        <v>4552.26464400549</v>
      </c>
      <c r="W570" s="14" t="n">
        <f aca="false">$B$4-83*($B$5+$B$6)/30-IF($B$11&lt;=83,$B$12,0)+L570+M570+N570+O570+P570</f>
        <v>6378.24026009948</v>
      </c>
      <c r="X570" s="14" t="n">
        <f aca="false">$B$4-90*($B$5+$B$6)/30-IF($B$11&lt;=90,$B$12,0)+L570+M570+N570+O570+P570+Q570</f>
        <v>9093.97572857324</v>
      </c>
      <c r="AA570" s="14" t="n">
        <f aca="false">MIN(R570:X570)</f>
        <v>1434.72911119944</v>
      </c>
    </row>
    <row r="571" customFormat="false" ht="15" hidden="false" customHeight="false" outlineLevel="0" collapsed="false">
      <c r="K571" s="2" t="n">
        <v>566</v>
      </c>
      <c r="L571" s="14" t="n">
        <f aca="true">$B$16+NORMINV(RAND(),0,SQRT($B$13*($B$7+$B$8^2))*$B$9*(1-$B$10))</f>
        <v>3630.30114417359</v>
      </c>
      <c r="M571" s="14" t="n">
        <f aca="true">$B$16+NORMINV(RAND(),0,SQRT($B$13*($B$7+$B$8^2))*$B$9*(1-$B$10))</f>
        <v>4537.37160906762</v>
      </c>
      <c r="N571" s="14" t="n">
        <f aca="true">$B$16+NORMINV(RAND(),0,SQRT($B$13*($B$7+$B$8^2))*$B$9*(1-$B$10))</f>
        <v>4198.95455729451</v>
      </c>
      <c r="O571" s="14" t="n">
        <f aca="true">$B$16+NORMINV(RAND(),0,SQRT($B$13*($B$7+$B$8^2))*$B$9*(1-$B$10))</f>
        <v>3830.96737930808</v>
      </c>
      <c r="P571" s="14" t="n">
        <f aca="true">$B$16+NORMINV(RAND(),0,SQRT($B$13*($B$7+$B$8^2))*$B$9*(1-$B$10))</f>
        <v>3676.53504325539</v>
      </c>
      <c r="Q571" s="14" t="n">
        <f aca="true">$B$16+NORMINV(RAND(),0,SQRT($B$13*($B$7+$B$8^2))*$B$9*(1-$B$10))</f>
        <v>4067.29513591088</v>
      </c>
      <c r="R571" s="14" t="n">
        <f aca="false">$B$4-13*($B$5+$B$6)/30-IF($B$11&lt;=13,$B$12,0)+0</f>
        <v>8876.66666666667</v>
      </c>
      <c r="S571" s="14" t="n">
        <f aca="false">$B$4-27*($B$5+$B$6)/30-IF($B$11&lt;=27,$B$12,0)+L571</f>
        <v>10220.3011441736</v>
      </c>
      <c r="T571" s="14" t="n">
        <f aca="false">$B$4-41*($B$5+$B$6)/30-IF($B$11&lt;=41,$B$12,0)+L571+M571</f>
        <v>1286.20608657454</v>
      </c>
      <c r="U571" s="14" t="n">
        <f aca="false">$B$4-55*($B$5+$B$6)/30-IF($B$11&lt;=55,$B$12,0)+L571+M571+N571</f>
        <v>3198.49397720238</v>
      </c>
      <c r="V571" s="14" t="n">
        <f aca="false">$B$4-69*($B$5+$B$6)/30-IF($B$11&lt;=69,$B$12,0)+L571+M571+N571+O571</f>
        <v>4742.7946898438</v>
      </c>
      <c r="W571" s="14" t="n">
        <f aca="false">$B$4-83*($B$5+$B$6)/30-IF($B$11&lt;=83,$B$12,0)+L571+M571+N571+O571+P571</f>
        <v>6132.66306643252</v>
      </c>
      <c r="X571" s="14" t="n">
        <f aca="false">$B$4-90*($B$5+$B$6)/30-IF($B$11&lt;=90,$B$12,0)+L571+M571+N571+O571+P571+Q571</f>
        <v>9056.62486901007</v>
      </c>
      <c r="AA571" s="14" t="n">
        <f aca="false">MIN(R571:X571)</f>
        <v>1286.20608657454</v>
      </c>
    </row>
    <row r="572" customFormat="false" ht="15" hidden="false" customHeight="false" outlineLevel="0" collapsed="false">
      <c r="K572" s="2" t="n">
        <v>567</v>
      </c>
      <c r="L572" s="14" t="n">
        <f aca="true">$B$16+NORMINV(RAND(),0,SQRT($B$13*($B$7+$B$8^2))*$B$9*(1-$B$10))</f>
        <v>3476.33462506219</v>
      </c>
      <c r="M572" s="14" t="n">
        <f aca="true">$B$16+NORMINV(RAND(),0,SQRT($B$13*($B$7+$B$8^2))*$B$9*(1-$B$10))</f>
        <v>4221.49943019968</v>
      </c>
      <c r="N572" s="14" t="n">
        <f aca="true">$B$16+NORMINV(RAND(),0,SQRT($B$13*($B$7+$B$8^2))*$B$9*(1-$B$10))</f>
        <v>4857.68155924776</v>
      </c>
      <c r="O572" s="14" t="n">
        <f aca="true">$B$16+NORMINV(RAND(),0,SQRT($B$13*($B$7+$B$8^2))*$B$9*(1-$B$10))</f>
        <v>4134.43049697284</v>
      </c>
      <c r="P572" s="14" t="n">
        <f aca="true">$B$16+NORMINV(RAND(),0,SQRT($B$13*($B$7+$B$8^2))*$B$9*(1-$B$10))</f>
        <v>3865.80966408319</v>
      </c>
      <c r="Q572" s="14" t="n">
        <f aca="true">$B$16+NORMINV(RAND(),0,SQRT($B$13*($B$7+$B$8^2))*$B$9*(1-$B$10))</f>
        <v>4570.07387764462</v>
      </c>
      <c r="R572" s="14" t="n">
        <f aca="false">$B$4-13*($B$5+$B$6)/30-IF($B$11&lt;=13,$B$12,0)+0</f>
        <v>8876.66666666667</v>
      </c>
      <c r="S572" s="14" t="n">
        <f aca="false">$B$4-27*($B$5+$B$6)/30-IF($B$11&lt;=27,$B$12,0)+L572</f>
        <v>10066.3346250622</v>
      </c>
      <c r="T572" s="14" t="n">
        <f aca="false">$B$4-41*($B$5+$B$6)/30-IF($B$11&lt;=41,$B$12,0)+L572+M572</f>
        <v>816.367388595202</v>
      </c>
      <c r="U572" s="14" t="n">
        <f aca="false">$B$4-55*($B$5+$B$6)/30-IF($B$11&lt;=55,$B$12,0)+L572+M572+N572</f>
        <v>3387.3822811763</v>
      </c>
      <c r="V572" s="14" t="n">
        <f aca="false">$B$4-69*($B$5+$B$6)/30-IF($B$11&lt;=69,$B$12,0)+L572+M572+N572+O572</f>
        <v>5235.14611148247</v>
      </c>
      <c r="W572" s="14" t="n">
        <f aca="false">$B$4-83*($B$5+$B$6)/30-IF($B$11&lt;=83,$B$12,0)+L572+M572+N572+O572+P572</f>
        <v>6814.289108899</v>
      </c>
      <c r="X572" s="14" t="n">
        <f aca="false">$B$4-90*($B$5+$B$6)/30-IF($B$11&lt;=90,$B$12,0)+L572+M572+N572+O572+P572+Q572</f>
        <v>10241.0296532103</v>
      </c>
      <c r="AA572" s="14" t="n">
        <f aca="false">MIN(R572:X572)</f>
        <v>816.367388595202</v>
      </c>
    </row>
    <row r="573" customFormat="false" ht="15" hidden="false" customHeight="false" outlineLevel="0" collapsed="false">
      <c r="K573" s="2" t="n">
        <v>568</v>
      </c>
      <c r="L573" s="14" t="n">
        <f aca="true">$B$16+NORMINV(RAND(),0,SQRT($B$13*($B$7+$B$8^2))*$B$9*(1-$B$10))</f>
        <v>3857.65608687376</v>
      </c>
      <c r="M573" s="14" t="n">
        <f aca="true">$B$16+NORMINV(RAND(),0,SQRT($B$13*($B$7+$B$8^2))*$B$9*(1-$B$10))</f>
        <v>4117.25489948832</v>
      </c>
      <c r="N573" s="14" t="n">
        <f aca="true">$B$16+NORMINV(RAND(),0,SQRT($B$13*($B$7+$B$8^2))*$B$9*(1-$B$10))</f>
        <v>4052.93217612643</v>
      </c>
      <c r="O573" s="14" t="n">
        <f aca="true">$B$16+NORMINV(RAND(),0,SQRT($B$13*($B$7+$B$8^2))*$B$9*(1-$B$10))</f>
        <v>4219.51333357263</v>
      </c>
      <c r="P573" s="14" t="n">
        <f aca="true">$B$16+NORMINV(RAND(),0,SQRT($B$13*($B$7+$B$8^2))*$B$9*(1-$B$10))</f>
        <v>4271.1431394525</v>
      </c>
      <c r="Q573" s="14" t="n">
        <f aca="true">$B$16+NORMINV(RAND(),0,SQRT($B$13*($B$7+$B$8^2))*$B$9*(1-$B$10))</f>
        <v>4060.15622454586</v>
      </c>
      <c r="R573" s="14" t="n">
        <f aca="false">$B$4-13*($B$5+$B$6)/30-IF($B$11&lt;=13,$B$12,0)+0</f>
        <v>8876.66666666667</v>
      </c>
      <c r="S573" s="14" t="n">
        <f aca="false">$B$4-27*($B$5+$B$6)/30-IF($B$11&lt;=27,$B$12,0)+L573</f>
        <v>10447.6560868738</v>
      </c>
      <c r="T573" s="14" t="n">
        <f aca="false">$B$4-41*($B$5+$B$6)/30-IF($B$11&lt;=41,$B$12,0)+L573+M573</f>
        <v>1093.44431969542</v>
      </c>
      <c r="U573" s="14" t="n">
        <f aca="false">$B$4-55*($B$5+$B$6)/30-IF($B$11&lt;=55,$B$12,0)+L573+M573+N573</f>
        <v>2859.70982915518</v>
      </c>
      <c r="V573" s="14" t="n">
        <f aca="false">$B$4-69*($B$5+$B$6)/30-IF($B$11&lt;=69,$B$12,0)+L573+M573+N573+O573</f>
        <v>4792.55649606114</v>
      </c>
      <c r="W573" s="14" t="n">
        <f aca="false">$B$4-83*($B$5+$B$6)/30-IF($B$11&lt;=83,$B$12,0)+L573+M573+N573+O573+P573</f>
        <v>6777.03296884698</v>
      </c>
      <c r="X573" s="14" t="n">
        <f aca="false">$B$4-90*($B$5+$B$6)/30-IF($B$11&lt;=90,$B$12,0)+L573+M573+N573+O573+P573+Q573</f>
        <v>9693.85586005951</v>
      </c>
      <c r="AA573" s="14" t="n">
        <f aca="false">MIN(R573:X573)</f>
        <v>1093.44431969542</v>
      </c>
    </row>
    <row r="574" customFormat="false" ht="15" hidden="false" customHeight="false" outlineLevel="0" collapsed="false">
      <c r="K574" s="2" t="n">
        <v>569</v>
      </c>
      <c r="L574" s="14" t="n">
        <f aca="true">$B$16+NORMINV(RAND(),0,SQRT($B$13*($B$7+$B$8^2))*$B$9*(1-$B$10))</f>
        <v>4331.97036968492</v>
      </c>
      <c r="M574" s="14" t="n">
        <f aca="true">$B$16+NORMINV(RAND(),0,SQRT($B$13*($B$7+$B$8^2))*$B$9*(1-$B$10))</f>
        <v>3955.13472148258</v>
      </c>
      <c r="N574" s="14" t="n">
        <f aca="true">$B$16+NORMINV(RAND(),0,SQRT($B$13*($B$7+$B$8^2))*$B$9*(1-$B$10))</f>
        <v>4938.82701892133</v>
      </c>
      <c r="O574" s="14" t="n">
        <f aca="true">$B$16+NORMINV(RAND(),0,SQRT($B$13*($B$7+$B$8^2))*$B$9*(1-$B$10))</f>
        <v>3988.63559840585</v>
      </c>
      <c r="P574" s="14" t="n">
        <f aca="true">$B$16+NORMINV(RAND(),0,SQRT($B$13*($B$7+$B$8^2))*$B$9*(1-$B$10))</f>
        <v>4119.44221098869</v>
      </c>
      <c r="Q574" s="14" t="n">
        <f aca="true">$B$16+NORMINV(RAND(),0,SQRT($B$13*($B$7+$B$8^2))*$B$9*(1-$B$10))</f>
        <v>4088.95591594087</v>
      </c>
      <c r="R574" s="14" t="n">
        <f aca="false">$B$4-13*($B$5+$B$6)/30-IF($B$11&lt;=13,$B$12,0)+0</f>
        <v>8876.66666666667</v>
      </c>
      <c r="S574" s="14" t="n">
        <f aca="false">$B$4-27*($B$5+$B$6)/30-IF($B$11&lt;=27,$B$12,0)+L574</f>
        <v>10921.9703696849</v>
      </c>
      <c r="T574" s="14" t="n">
        <f aca="false">$B$4-41*($B$5+$B$6)/30-IF($B$11&lt;=41,$B$12,0)+L574+M574</f>
        <v>1405.63842450083</v>
      </c>
      <c r="U574" s="14" t="n">
        <f aca="false">$B$4-55*($B$5+$B$6)/30-IF($B$11&lt;=55,$B$12,0)+L574+M574+N574</f>
        <v>4057.79877675549</v>
      </c>
      <c r="V574" s="14" t="n">
        <f aca="false">$B$4-69*($B$5+$B$6)/30-IF($B$11&lt;=69,$B$12,0)+L574+M574+N574+O574</f>
        <v>5759.76770849468</v>
      </c>
      <c r="W574" s="14" t="n">
        <f aca="false">$B$4-83*($B$5+$B$6)/30-IF($B$11&lt;=83,$B$12,0)+L574+M574+N574+O574+P574</f>
        <v>7592.5432528167</v>
      </c>
      <c r="X574" s="14" t="n">
        <f aca="false">$B$4-90*($B$5+$B$6)/30-IF($B$11&lt;=90,$B$12,0)+L574+M574+N574+O574+P574+Q574</f>
        <v>10538.1658354242</v>
      </c>
      <c r="AA574" s="14" t="n">
        <f aca="false">MIN(R574:X574)</f>
        <v>1405.63842450083</v>
      </c>
    </row>
    <row r="575" customFormat="false" ht="15" hidden="false" customHeight="false" outlineLevel="0" collapsed="false">
      <c r="K575" s="2" t="n">
        <v>570</v>
      </c>
      <c r="L575" s="14" t="n">
        <f aca="true">$B$16+NORMINV(RAND(),0,SQRT($B$13*($B$7+$B$8^2))*$B$9*(1-$B$10))</f>
        <v>3818.08215019907</v>
      </c>
      <c r="M575" s="14" t="n">
        <f aca="true">$B$16+NORMINV(RAND(),0,SQRT($B$13*($B$7+$B$8^2))*$B$9*(1-$B$10))</f>
        <v>4160.79435248524</v>
      </c>
      <c r="N575" s="14" t="n">
        <f aca="true">$B$16+NORMINV(RAND(),0,SQRT($B$13*($B$7+$B$8^2))*$B$9*(1-$B$10))</f>
        <v>3906.6142137398</v>
      </c>
      <c r="O575" s="14" t="n">
        <f aca="true">$B$16+NORMINV(RAND(),0,SQRT($B$13*($B$7+$B$8^2))*$B$9*(1-$B$10))</f>
        <v>4009.56629615009</v>
      </c>
      <c r="P575" s="14" t="n">
        <f aca="true">$B$16+NORMINV(RAND(),0,SQRT($B$13*($B$7+$B$8^2))*$B$9*(1-$B$10))</f>
        <v>4277.30910713316</v>
      </c>
      <c r="Q575" s="14" t="n">
        <f aca="true">$B$16+NORMINV(RAND(),0,SQRT($B$13*($B$7+$B$8^2))*$B$9*(1-$B$10))</f>
        <v>4185.00099079478</v>
      </c>
      <c r="R575" s="14" t="n">
        <f aca="false">$B$4-13*($B$5+$B$6)/30-IF($B$11&lt;=13,$B$12,0)+0</f>
        <v>8876.66666666667</v>
      </c>
      <c r="S575" s="14" t="n">
        <f aca="false">$B$4-27*($B$5+$B$6)/30-IF($B$11&lt;=27,$B$12,0)+L575</f>
        <v>10408.0821501991</v>
      </c>
      <c r="T575" s="14" t="n">
        <f aca="false">$B$4-41*($B$5+$B$6)/30-IF($B$11&lt;=41,$B$12,0)+L575+M575</f>
        <v>1097.40983601764</v>
      </c>
      <c r="U575" s="14" t="n">
        <f aca="false">$B$4-55*($B$5+$B$6)/30-IF($B$11&lt;=55,$B$12,0)+L575+M575+N575</f>
        <v>2717.35738309077</v>
      </c>
      <c r="V575" s="14" t="n">
        <f aca="false">$B$4-69*($B$5+$B$6)/30-IF($B$11&lt;=69,$B$12,0)+L575+M575+N575+O575</f>
        <v>4440.25701257419</v>
      </c>
      <c r="W575" s="14" t="n">
        <f aca="false">$B$4-83*($B$5+$B$6)/30-IF($B$11&lt;=83,$B$12,0)+L575+M575+N575+O575+P575</f>
        <v>6430.89945304068</v>
      </c>
      <c r="X575" s="14" t="n">
        <f aca="false">$B$4-90*($B$5+$B$6)/30-IF($B$11&lt;=90,$B$12,0)+L575+M575+N575+O575+P575+Q575</f>
        <v>9472.56711050213</v>
      </c>
      <c r="AA575" s="14" t="n">
        <f aca="false">MIN(R575:X575)</f>
        <v>1097.40983601764</v>
      </c>
    </row>
    <row r="576" customFormat="false" ht="15" hidden="false" customHeight="false" outlineLevel="0" collapsed="false">
      <c r="K576" s="2" t="n">
        <v>571</v>
      </c>
      <c r="L576" s="14" t="n">
        <f aca="true">$B$16+NORMINV(RAND(),0,SQRT($B$13*($B$7+$B$8^2))*$B$9*(1-$B$10))</f>
        <v>3662.20905603439</v>
      </c>
      <c r="M576" s="14" t="n">
        <f aca="true">$B$16+NORMINV(RAND(),0,SQRT($B$13*($B$7+$B$8^2))*$B$9*(1-$B$10))</f>
        <v>3846.61797412331</v>
      </c>
      <c r="N576" s="14" t="n">
        <f aca="true">$B$16+NORMINV(RAND(),0,SQRT($B$13*($B$7+$B$8^2))*$B$9*(1-$B$10))</f>
        <v>4521.50482351387</v>
      </c>
      <c r="O576" s="14" t="n">
        <f aca="true">$B$16+NORMINV(RAND(),0,SQRT($B$13*($B$7+$B$8^2))*$B$9*(1-$B$10))</f>
        <v>3755.70808534583</v>
      </c>
      <c r="P576" s="14" t="n">
        <f aca="true">$B$16+NORMINV(RAND(),0,SQRT($B$13*($B$7+$B$8^2))*$B$9*(1-$B$10))</f>
        <v>4026.20931494538</v>
      </c>
      <c r="Q576" s="14" t="n">
        <f aca="true">$B$16+NORMINV(RAND(),0,SQRT($B$13*($B$7+$B$8^2))*$B$9*(1-$B$10))</f>
        <v>3598.5093985493</v>
      </c>
      <c r="R576" s="14" t="n">
        <f aca="false">$B$4-13*($B$5+$B$6)/30-IF($B$11&lt;=13,$B$12,0)+0</f>
        <v>8876.66666666667</v>
      </c>
      <c r="S576" s="14" t="n">
        <f aca="false">$B$4-27*($B$5+$B$6)/30-IF($B$11&lt;=27,$B$12,0)+L576</f>
        <v>10252.2090560344</v>
      </c>
      <c r="T576" s="14" t="n">
        <f aca="false">$B$4-41*($B$5+$B$6)/30-IF($B$11&lt;=41,$B$12,0)+L576+M576</f>
        <v>627.360363491032</v>
      </c>
      <c r="U576" s="14" t="n">
        <f aca="false">$B$4-55*($B$5+$B$6)/30-IF($B$11&lt;=55,$B$12,0)+L576+M576+N576</f>
        <v>2862.19852033824</v>
      </c>
      <c r="V576" s="14" t="n">
        <f aca="false">$B$4-69*($B$5+$B$6)/30-IF($B$11&lt;=69,$B$12,0)+L576+M576+N576+O576</f>
        <v>4331.2399390174</v>
      </c>
      <c r="W576" s="14" t="n">
        <f aca="false">$B$4-83*($B$5+$B$6)/30-IF($B$11&lt;=83,$B$12,0)+L576+M576+N576+O576+P576</f>
        <v>6070.78258729612</v>
      </c>
      <c r="X576" s="14" t="n">
        <f aca="false">$B$4-90*($B$5+$B$6)/30-IF($B$11&lt;=90,$B$12,0)+L576+M576+N576+O576+P576+Q576</f>
        <v>8525.95865251208</v>
      </c>
      <c r="AA576" s="14" t="n">
        <f aca="false">MIN(R576:X576)</f>
        <v>627.360363491032</v>
      </c>
    </row>
    <row r="577" customFormat="false" ht="15" hidden="false" customHeight="false" outlineLevel="0" collapsed="false">
      <c r="K577" s="2" t="n">
        <v>572</v>
      </c>
      <c r="L577" s="14" t="n">
        <f aca="true">$B$16+NORMINV(RAND(),0,SQRT($B$13*($B$7+$B$8^2))*$B$9*(1-$B$10))</f>
        <v>4210.26149720298</v>
      </c>
      <c r="M577" s="14" t="n">
        <f aca="true">$B$16+NORMINV(RAND(),0,SQRT($B$13*($B$7+$B$8^2))*$B$9*(1-$B$10))</f>
        <v>3260.05856601051</v>
      </c>
      <c r="N577" s="14" t="n">
        <f aca="true">$B$16+NORMINV(RAND(),0,SQRT($B$13*($B$7+$B$8^2))*$B$9*(1-$B$10))</f>
        <v>4136.21035820103</v>
      </c>
      <c r="O577" s="14" t="n">
        <f aca="true">$B$16+NORMINV(RAND(),0,SQRT($B$13*($B$7+$B$8^2))*$B$9*(1-$B$10))</f>
        <v>3971.41454300776</v>
      </c>
      <c r="P577" s="14" t="n">
        <f aca="true">$B$16+NORMINV(RAND(),0,SQRT($B$13*($B$7+$B$8^2))*$B$9*(1-$B$10))</f>
        <v>3819.65227876926</v>
      </c>
      <c r="Q577" s="14" t="n">
        <f aca="true">$B$16+NORMINV(RAND(),0,SQRT($B$13*($B$7+$B$8^2))*$B$9*(1-$B$10))</f>
        <v>4598.17733721469</v>
      </c>
      <c r="R577" s="14" t="n">
        <f aca="false">$B$4-13*($B$5+$B$6)/30-IF($B$11&lt;=13,$B$12,0)+0</f>
        <v>8876.66666666667</v>
      </c>
      <c r="S577" s="14" t="n">
        <f aca="false">$B$4-27*($B$5+$B$6)/30-IF($B$11&lt;=27,$B$12,0)+L577</f>
        <v>10800.261497203</v>
      </c>
      <c r="T577" s="14" t="n">
        <f aca="false">$B$4-41*($B$5+$B$6)/30-IF($B$11&lt;=41,$B$12,0)+L577+M577</f>
        <v>588.853396546821</v>
      </c>
      <c r="U577" s="14" t="n">
        <f aca="false">$B$4-55*($B$5+$B$6)/30-IF($B$11&lt;=55,$B$12,0)+L577+M577+N577</f>
        <v>2438.39708808118</v>
      </c>
      <c r="V577" s="14" t="n">
        <f aca="false">$B$4-69*($B$5+$B$6)/30-IF($B$11&lt;=69,$B$12,0)+L577+M577+N577+O577</f>
        <v>4123.14496442227</v>
      </c>
      <c r="W577" s="14" t="n">
        <f aca="false">$B$4-83*($B$5+$B$6)/30-IF($B$11&lt;=83,$B$12,0)+L577+M577+N577+O577+P577</f>
        <v>5656.13057652486</v>
      </c>
      <c r="X577" s="14" t="n">
        <f aca="false">$B$4-90*($B$5+$B$6)/30-IF($B$11&lt;=90,$B$12,0)+L577+M577+N577+O577+P577+Q577</f>
        <v>9110.97458040622</v>
      </c>
      <c r="AA577" s="14" t="n">
        <f aca="false">MIN(R577:X577)</f>
        <v>588.853396546821</v>
      </c>
    </row>
    <row r="578" customFormat="false" ht="15" hidden="false" customHeight="false" outlineLevel="0" collapsed="false">
      <c r="K578" s="2" t="n">
        <v>573</v>
      </c>
      <c r="L578" s="14" t="n">
        <f aca="true">$B$16+NORMINV(RAND(),0,SQRT($B$13*($B$7+$B$8^2))*$B$9*(1-$B$10))</f>
        <v>4369.41246181666</v>
      </c>
      <c r="M578" s="14" t="n">
        <f aca="true">$B$16+NORMINV(RAND(),0,SQRT($B$13*($B$7+$B$8^2))*$B$9*(1-$B$10))</f>
        <v>4739.08798297063</v>
      </c>
      <c r="N578" s="14" t="n">
        <f aca="true">$B$16+NORMINV(RAND(),0,SQRT($B$13*($B$7+$B$8^2))*$B$9*(1-$B$10))</f>
        <v>3715.15118964456</v>
      </c>
      <c r="O578" s="14" t="n">
        <f aca="true">$B$16+NORMINV(RAND(),0,SQRT($B$13*($B$7+$B$8^2))*$B$9*(1-$B$10))</f>
        <v>3956.46832485141</v>
      </c>
      <c r="P578" s="14" t="n">
        <f aca="true">$B$16+NORMINV(RAND(),0,SQRT($B$13*($B$7+$B$8^2))*$B$9*(1-$B$10))</f>
        <v>4123.61402945907</v>
      </c>
      <c r="Q578" s="14" t="n">
        <f aca="true">$B$16+NORMINV(RAND(),0,SQRT($B$13*($B$7+$B$8^2))*$B$9*(1-$B$10))</f>
        <v>3846.54616090287</v>
      </c>
      <c r="R578" s="14" t="n">
        <f aca="false">$B$4-13*($B$5+$B$6)/30-IF($B$11&lt;=13,$B$12,0)+0</f>
        <v>8876.66666666667</v>
      </c>
      <c r="S578" s="14" t="n">
        <f aca="false">$B$4-27*($B$5+$B$6)/30-IF($B$11&lt;=27,$B$12,0)+L578</f>
        <v>10959.4124618167</v>
      </c>
      <c r="T578" s="14" t="n">
        <f aca="false">$B$4-41*($B$5+$B$6)/30-IF($B$11&lt;=41,$B$12,0)+L578+M578</f>
        <v>2227.03377812062</v>
      </c>
      <c r="U578" s="14" t="n">
        <f aca="false">$B$4-55*($B$5+$B$6)/30-IF($B$11&lt;=55,$B$12,0)+L578+M578+N578</f>
        <v>3655.51830109851</v>
      </c>
      <c r="V578" s="14" t="n">
        <f aca="false">$B$4-69*($B$5+$B$6)/30-IF($B$11&lt;=69,$B$12,0)+L578+M578+N578+O578</f>
        <v>5325.31995928326</v>
      </c>
      <c r="W578" s="14" t="n">
        <f aca="false">$B$4-83*($B$5+$B$6)/30-IF($B$11&lt;=83,$B$12,0)+L578+M578+N578+O578+P578</f>
        <v>7162.26732207566</v>
      </c>
      <c r="X578" s="14" t="n">
        <f aca="false">$B$4-90*($B$5+$B$6)/30-IF($B$11&lt;=90,$B$12,0)+L578+M578+N578+O578+P578+Q578</f>
        <v>9865.48014964519</v>
      </c>
      <c r="AA578" s="14" t="n">
        <f aca="false">MIN(R578:X578)</f>
        <v>2227.03377812062</v>
      </c>
    </row>
    <row r="579" customFormat="false" ht="15" hidden="false" customHeight="false" outlineLevel="0" collapsed="false">
      <c r="K579" s="2" t="n">
        <v>574</v>
      </c>
      <c r="L579" s="14" t="n">
        <f aca="true">$B$16+NORMINV(RAND(),0,SQRT($B$13*($B$7+$B$8^2))*$B$9*(1-$B$10))</f>
        <v>4376.18300032368</v>
      </c>
      <c r="M579" s="14" t="n">
        <f aca="true">$B$16+NORMINV(RAND(),0,SQRT($B$13*($B$7+$B$8^2))*$B$9*(1-$B$10))</f>
        <v>4112.10892939465</v>
      </c>
      <c r="N579" s="14" t="n">
        <f aca="true">$B$16+NORMINV(RAND(),0,SQRT($B$13*($B$7+$B$8^2))*$B$9*(1-$B$10))</f>
        <v>3912.72218452661</v>
      </c>
      <c r="O579" s="14" t="n">
        <f aca="true">$B$16+NORMINV(RAND(),0,SQRT($B$13*($B$7+$B$8^2))*$B$9*(1-$B$10))</f>
        <v>4068.01860102561</v>
      </c>
      <c r="P579" s="14" t="n">
        <f aca="true">$B$16+NORMINV(RAND(),0,SQRT($B$13*($B$7+$B$8^2))*$B$9*(1-$B$10))</f>
        <v>3928.26692855905</v>
      </c>
      <c r="Q579" s="14" t="n">
        <f aca="true">$B$16+NORMINV(RAND(),0,SQRT($B$13*($B$7+$B$8^2))*$B$9*(1-$B$10))</f>
        <v>4189.01762779689</v>
      </c>
      <c r="R579" s="14" t="n">
        <f aca="false">$B$4-13*($B$5+$B$6)/30-IF($B$11&lt;=13,$B$12,0)+0</f>
        <v>8876.66666666667</v>
      </c>
      <c r="S579" s="14" t="n">
        <f aca="false">$B$4-27*($B$5+$B$6)/30-IF($B$11&lt;=27,$B$12,0)+L579</f>
        <v>10966.1830003237</v>
      </c>
      <c r="T579" s="14" t="n">
        <f aca="false">$B$4-41*($B$5+$B$6)/30-IF($B$11&lt;=41,$B$12,0)+L579+M579</f>
        <v>1606.82526305166</v>
      </c>
      <c r="U579" s="14" t="n">
        <f aca="false">$B$4-55*($B$5+$B$6)/30-IF($B$11&lt;=55,$B$12,0)+L579+M579+N579</f>
        <v>3232.8807809116</v>
      </c>
      <c r="V579" s="14" t="n">
        <f aca="false">$B$4-69*($B$5+$B$6)/30-IF($B$11&lt;=69,$B$12,0)+L579+M579+N579+O579</f>
        <v>5014.23271527054</v>
      </c>
      <c r="W579" s="14" t="n">
        <f aca="false">$B$4-83*($B$5+$B$6)/30-IF($B$11&lt;=83,$B$12,0)+L579+M579+N579+O579+P579</f>
        <v>6655.83297716293</v>
      </c>
      <c r="X579" s="14" t="n">
        <f aca="false">$B$4-90*($B$5+$B$6)/30-IF($B$11&lt;=90,$B$12,0)+L579+M579+N579+O579+P579+Q579</f>
        <v>9701.51727162648</v>
      </c>
      <c r="AA579" s="14" t="n">
        <f aca="false">MIN(R579:X579)</f>
        <v>1606.82526305166</v>
      </c>
    </row>
    <row r="580" customFormat="false" ht="15" hidden="false" customHeight="false" outlineLevel="0" collapsed="false">
      <c r="K580" s="2" t="n">
        <v>575</v>
      </c>
      <c r="L580" s="14" t="n">
        <f aca="true">$B$16+NORMINV(RAND(),0,SQRT($B$13*($B$7+$B$8^2))*$B$9*(1-$B$10))</f>
        <v>3587.13915031054</v>
      </c>
      <c r="M580" s="14" t="n">
        <f aca="true">$B$16+NORMINV(RAND(),0,SQRT($B$13*($B$7+$B$8^2))*$B$9*(1-$B$10))</f>
        <v>4632.76144783681</v>
      </c>
      <c r="N580" s="14" t="n">
        <f aca="true">$B$16+NORMINV(RAND(),0,SQRT($B$13*($B$7+$B$8^2))*$B$9*(1-$B$10))</f>
        <v>4285.8045347546</v>
      </c>
      <c r="O580" s="14" t="n">
        <f aca="true">$B$16+NORMINV(RAND(),0,SQRT($B$13*($B$7+$B$8^2))*$B$9*(1-$B$10))</f>
        <v>3996.96722554951</v>
      </c>
      <c r="P580" s="14" t="n">
        <f aca="true">$B$16+NORMINV(RAND(),0,SQRT($B$13*($B$7+$B$8^2))*$B$9*(1-$B$10))</f>
        <v>3907.53804513616</v>
      </c>
      <c r="Q580" s="14" t="n">
        <f aca="true">$B$16+NORMINV(RAND(),0,SQRT($B$13*($B$7+$B$8^2))*$B$9*(1-$B$10))</f>
        <v>4747.46775814932</v>
      </c>
      <c r="R580" s="14" t="n">
        <f aca="false">$B$4-13*($B$5+$B$6)/30-IF($B$11&lt;=13,$B$12,0)+0</f>
        <v>8876.66666666667</v>
      </c>
      <c r="S580" s="14" t="n">
        <f aca="false">$B$4-27*($B$5+$B$6)/30-IF($B$11&lt;=27,$B$12,0)+L580</f>
        <v>10177.1391503105</v>
      </c>
      <c r="T580" s="14" t="n">
        <f aca="false">$B$4-41*($B$5+$B$6)/30-IF($B$11&lt;=41,$B$12,0)+L580+M580</f>
        <v>1338.43393148068</v>
      </c>
      <c r="U580" s="14" t="n">
        <f aca="false">$B$4-55*($B$5+$B$6)/30-IF($B$11&lt;=55,$B$12,0)+L580+M580+N580</f>
        <v>3337.57179956862</v>
      </c>
      <c r="V580" s="14" t="n">
        <f aca="false">$B$4-69*($B$5+$B$6)/30-IF($B$11&lt;=69,$B$12,0)+L580+M580+N580+O580</f>
        <v>5047.87235845147</v>
      </c>
      <c r="W580" s="14" t="n">
        <f aca="false">$B$4-83*($B$5+$B$6)/30-IF($B$11&lt;=83,$B$12,0)+L580+M580+N580+O580+P580</f>
        <v>6668.74373692096</v>
      </c>
      <c r="X580" s="14" t="n">
        <f aca="false">$B$4-90*($B$5+$B$6)/30-IF($B$11&lt;=90,$B$12,0)+L580+M580+N580+O580+P580+Q580</f>
        <v>10272.878161737</v>
      </c>
      <c r="AA580" s="14" t="n">
        <f aca="false">MIN(R580:X580)</f>
        <v>1338.43393148068</v>
      </c>
    </row>
    <row r="581" customFormat="false" ht="15" hidden="false" customHeight="false" outlineLevel="0" collapsed="false">
      <c r="K581" s="2" t="n">
        <v>576</v>
      </c>
      <c r="L581" s="14" t="n">
        <f aca="true">$B$16+NORMINV(RAND(),0,SQRT($B$13*($B$7+$B$8^2))*$B$9*(1-$B$10))</f>
        <v>4470.0348041161</v>
      </c>
      <c r="M581" s="14" t="n">
        <f aca="true">$B$16+NORMINV(RAND(),0,SQRT($B$13*($B$7+$B$8^2))*$B$9*(1-$B$10))</f>
        <v>3854.99953502474</v>
      </c>
      <c r="N581" s="14" t="n">
        <f aca="true">$B$16+NORMINV(RAND(),0,SQRT($B$13*($B$7+$B$8^2))*$B$9*(1-$B$10))</f>
        <v>4091.68880966788</v>
      </c>
      <c r="O581" s="14" t="n">
        <f aca="true">$B$16+NORMINV(RAND(),0,SQRT($B$13*($B$7+$B$8^2))*$B$9*(1-$B$10))</f>
        <v>3957.14060455011</v>
      </c>
      <c r="P581" s="14" t="n">
        <f aca="true">$B$16+NORMINV(RAND(),0,SQRT($B$13*($B$7+$B$8^2))*$B$9*(1-$B$10))</f>
        <v>4230.12880027184</v>
      </c>
      <c r="Q581" s="14" t="n">
        <f aca="true">$B$16+NORMINV(RAND(),0,SQRT($B$13*($B$7+$B$8^2))*$B$9*(1-$B$10))</f>
        <v>4145.09215616816</v>
      </c>
      <c r="R581" s="14" t="n">
        <f aca="false">$B$4-13*($B$5+$B$6)/30-IF($B$11&lt;=13,$B$12,0)+0</f>
        <v>8876.66666666667</v>
      </c>
      <c r="S581" s="14" t="n">
        <f aca="false">$B$4-27*($B$5+$B$6)/30-IF($B$11&lt;=27,$B$12,0)+L581</f>
        <v>11060.0348041161</v>
      </c>
      <c r="T581" s="14" t="n">
        <f aca="false">$B$4-41*($B$5+$B$6)/30-IF($B$11&lt;=41,$B$12,0)+L581+M581</f>
        <v>1443.56767247417</v>
      </c>
      <c r="U581" s="14" t="n">
        <f aca="false">$B$4-55*($B$5+$B$6)/30-IF($B$11&lt;=55,$B$12,0)+L581+M581+N581</f>
        <v>3248.58981547538</v>
      </c>
      <c r="V581" s="14" t="n">
        <f aca="false">$B$4-69*($B$5+$B$6)/30-IF($B$11&lt;=69,$B$12,0)+L581+M581+N581+O581</f>
        <v>4919.06375335883</v>
      </c>
      <c r="W581" s="14" t="n">
        <f aca="false">$B$4-83*($B$5+$B$6)/30-IF($B$11&lt;=83,$B$12,0)+L581+M581+N581+O581+P581</f>
        <v>6862.525886964</v>
      </c>
      <c r="X581" s="14" t="n">
        <f aca="false">$B$4-90*($B$5+$B$6)/30-IF($B$11&lt;=90,$B$12,0)+L581+M581+N581+O581+P581+Q581</f>
        <v>9864.28470979882</v>
      </c>
      <c r="AA581" s="14" t="n">
        <f aca="false">MIN(R581:X581)</f>
        <v>1443.56767247417</v>
      </c>
    </row>
    <row r="582" customFormat="false" ht="15" hidden="false" customHeight="false" outlineLevel="0" collapsed="false">
      <c r="K582" s="2" t="n">
        <v>577</v>
      </c>
      <c r="L582" s="14" t="n">
        <f aca="true">$B$16+NORMINV(RAND(),0,SQRT($B$13*($B$7+$B$8^2))*$B$9*(1-$B$10))</f>
        <v>3969.73149333658</v>
      </c>
      <c r="M582" s="14" t="n">
        <f aca="true">$B$16+NORMINV(RAND(),0,SQRT($B$13*($B$7+$B$8^2))*$B$9*(1-$B$10))</f>
        <v>3965.49460804571</v>
      </c>
      <c r="N582" s="14" t="n">
        <f aca="true">$B$16+NORMINV(RAND(),0,SQRT($B$13*($B$7+$B$8^2))*$B$9*(1-$B$10))</f>
        <v>4341.55407361251</v>
      </c>
      <c r="O582" s="14" t="n">
        <f aca="true">$B$16+NORMINV(RAND(),0,SQRT($B$13*($B$7+$B$8^2))*$B$9*(1-$B$10))</f>
        <v>4407.93454777193</v>
      </c>
      <c r="P582" s="14" t="n">
        <f aca="true">$B$16+NORMINV(RAND(),0,SQRT($B$13*($B$7+$B$8^2))*$B$9*(1-$B$10))</f>
        <v>4369.62430230914</v>
      </c>
      <c r="Q582" s="14" t="n">
        <f aca="true">$B$16+NORMINV(RAND(),0,SQRT($B$13*($B$7+$B$8^2))*$B$9*(1-$B$10))</f>
        <v>4133.22986679722</v>
      </c>
      <c r="R582" s="14" t="n">
        <f aca="false">$B$4-13*($B$5+$B$6)/30-IF($B$11&lt;=13,$B$12,0)+0</f>
        <v>8876.66666666667</v>
      </c>
      <c r="S582" s="14" t="n">
        <f aca="false">$B$4-27*($B$5+$B$6)/30-IF($B$11&lt;=27,$B$12,0)+L582</f>
        <v>10559.7314933366</v>
      </c>
      <c r="T582" s="14" t="n">
        <f aca="false">$B$4-41*($B$5+$B$6)/30-IF($B$11&lt;=41,$B$12,0)+L582+M582</f>
        <v>1053.75943471562</v>
      </c>
      <c r="U582" s="14" t="n">
        <f aca="false">$B$4-55*($B$5+$B$6)/30-IF($B$11&lt;=55,$B$12,0)+L582+M582+N582</f>
        <v>3108.64684166146</v>
      </c>
      <c r="V582" s="14" t="n">
        <f aca="false">$B$4-69*($B$5+$B$6)/30-IF($B$11&lt;=69,$B$12,0)+L582+M582+N582+O582</f>
        <v>5229.91472276673</v>
      </c>
      <c r="W582" s="14" t="n">
        <f aca="false">$B$4-83*($B$5+$B$6)/30-IF($B$11&lt;=83,$B$12,0)+L582+M582+N582+O582+P582</f>
        <v>7312.8723584092</v>
      </c>
      <c r="X582" s="14" t="n">
        <f aca="false">$B$4-90*($B$5+$B$6)/30-IF($B$11&lt;=90,$B$12,0)+L582+M582+N582+O582+P582+Q582</f>
        <v>10302.7688918731</v>
      </c>
      <c r="AA582" s="14" t="n">
        <f aca="false">MIN(R582:X582)</f>
        <v>1053.75943471562</v>
      </c>
    </row>
    <row r="583" customFormat="false" ht="15" hidden="false" customHeight="false" outlineLevel="0" collapsed="false">
      <c r="K583" s="2" t="n">
        <v>578</v>
      </c>
      <c r="L583" s="14" t="n">
        <f aca="true">$B$16+NORMINV(RAND(),0,SQRT($B$13*($B$7+$B$8^2))*$B$9*(1-$B$10))</f>
        <v>3904.29177526886</v>
      </c>
      <c r="M583" s="14" t="n">
        <f aca="true">$B$16+NORMINV(RAND(),0,SQRT($B$13*($B$7+$B$8^2))*$B$9*(1-$B$10))</f>
        <v>4051.28043870444</v>
      </c>
      <c r="N583" s="14" t="n">
        <f aca="true">$B$16+NORMINV(RAND(),0,SQRT($B$13*($B$7+$B$8^2))*$B$9*(1-$B$10))</f>
        <v>4299.70576035121</v>
      </c>
      <c r="O583" s="14" t="n">
        <f aca="true">$B$16+NORMINV(RAND(),0,SQRT($B$13*($B$7+$B$8^2))*$B$9*(1-$B$10))</f>
        <v>4336.74107115298</v>
      </c>
      <c r="P583" s="14" t="n">
        <f aca="true">$B$16+NORMINV(RAND(),0,SQRT($B$13*($B$7+$B$8^2))*$B$9*(1-$B$10))</f>
        <v>4256.88717018529</v>
      </c>
      <c r="Q583" s="14" t="n">
        <f aca="true">$B$16+NORMINV(RAND(),0,SQRT($B$13*($B$7+$B$8^2))*$B$9*(1-$B$10))</f>
        <v>3181.85307820858</v>
      </c>
      <c r="R583" s="14" t="n">
        <f aca="false">$B$4-13*($B$5+$B$6)/30-IF($B$11&lt;=13,$B$12,0)+0</f>
        <v>8876.66666666667</v>
      </c>
      <c r="S583" s="14" t="n">
        <f aca="false">$B$4-27*($B$5+$B$6)/30-IF($B$11&lt;=27,$B$12,0)+L583</f>
        <v>10494.2917752689</v>
      </c>
      <c r="T583" s="14" t="n">
        <f aca="false">$B$4-41*($B$5+$B$6)/30-IF($B$11&lt;=41,$B$12,0)+L583+M583</f>
        <v>1074.10554730663</v>
      </c>
      <c r="U583" s="14" t="n">
        <f aca="false">$B$4-55*($B$5+$B$6)/30-IF($B$11&lt;=55,$B$12,0)+L583+M583+N583</f>
        <v>3087.14464099117</v>
      </c>
      <c r="V583" s="14" t="n">
        <f aca="false">$B$4-69*($B$5+$B$6)/30-IF($B$11&lt;=69,$B$12,0)+L583+M583+N583+O583</f>
        <v>5137.21904547749</v>
      </c>
      <c r="W583" s="14" t="n">
        <f aca="false">$B$4-83*($B$5+$B$6)/30-IF($B$11&lt;=83,$B$12,0)+L583+M583+N583+O583+P583</f>
        <v>7107.43954899611</v>
      </c>
      <c r="X583" s="14" t="n">
        <f aca="false">$B$4-90*($B$5+$B$6)/30-IF($B$11&lt;=90,$B$12,0)+L583+M583+N583+O583+P583+Q583</f>
        <v>9145.95929387136</v>
      </c>
      <c r="AA583" s="14" t="n">
        <f aca="false">MIN(R583:X583)</f>
        <v>1074.10554730663</v>
      </c>
    </row>
    <row r="584" customFormat="false" ht="15" hidden="false" customHeight="false" outlineLevel="0" collapsed="false">
      <c r="K584" s="2" t="n">
        <v>579</v>
      </c>
      <c r="L584" s="14" t="n">
        <f aca="true">$B$16+NORMINV(RAND(),0,SQRT($B$13*($B$7+$B$8^2))*$B$9*(1-$B$10))</f>
        <v>4393.83141664895</v>
      </c>
      <c r="M584" s="14" t="n">
        <f aca="true">$B$16+NORMINV(RAND(),0,SQRT($B$13*($B$7+$B$8^2))*$B$9*(1-$B$10))</f>
        <v>4869.64154239692</v>
      </c>
      <c r="N584" s="14" t="n">
        <f aca="true">$B$16+NORMINV(RAND(),0,SQRT($B$13*($B$7+$B$8^2))*$B$9*(1-$B$10))</f>
        <v>3653.8434412941</v>
      </c>
      <c r="O584" s="14" t="n">
        <f aca="true">$B$16+NORMINV(RAND(),0,SQRT($B$13*($B$7+$B$8^2))*$B$9*(1-$B$10))</f>
        <v>4214.06539706868</v>
      </c>
      <c r="P584" s="14" t="n">
        <f aca="true">$B$16+NORMINV(RAND(),0,SQRT($B$13*($B$7+$B$8^2))*$B$9*(1-$B$10))</f>
        <v>4657.1778376487</v>
      </c>
      <c r="Q584" s="14" t="n">
        <f aca="true">$B$16+NORMINV(RAND(),0,SQRT($B$13*($B$7+$B$8^2))*$B$9*(1-$B$10))</f>
        <v>4064.59651112329</v>
      </c>
      <c r="R584" s="14" t="n">
        <f aca="false">$B$4-13*($B$5+$B$6)/30-IF($B$11&lt;=13,$B$12,0)+0</f>
        <v>8876.66666666667</v>
      </c>
      <c r="S584" s="14" t="n">
        <f aca="false">$B$4-27*($B$5+$B$6)/30-IF($B$11&lt;=27,$B$12,0)+L584</f>
        <v>10983.831416649</v>
      </c>
      <c r="T584" s="14" t="n">
        <f aca="false">$B$4-41*($B$5+$B$6)/30-IF($B$11&lt;=41,$B$12,0)+L584+M584</f>
        <v>2382.0062923792</v>
      </c>
      <c r="U584" s="14" t="n">
        <f aca="false">$B$4-55*($B$5+$B$6)/30-IF($B$11&lt;=55,$B$12,0)+L584+M584+N584</f>
        <v>3749.18306700664</v>
      </c>
      <c r="V584" s="14" t="n">
        <f aca="false">$B$4-69*($B$5+$B$6)/30-IF($B$11&lt;=69,$B$12,0)+L584+M584+N584+O584</f>
        <v>5676.58179740866</v>
      </c>
      <c r="W584" s="14" t="n">
        <f aca="false">$B$4-83*($B$5+$B$6)/30-IF($B$11&lt;=83,$B$12,0)+L584+M584+N584+O584+P584</f>
        <v>8047.0929683907</v>
      </c>
      <c r="X584" s="14" t="n">
        <f aca="false">$B$4-90*($B$5+$B$6)/30-IF($B$11&lt;=90,$B$12,0)+L584+M584+N584+O584+P584+Q584</f>
        <v>10968.3561461807</v>
      </c>
      <c r="AA584" s="14" t="n">
        <f aca="false">MIN(R584:X584)</f>
        <v>2382.0062923792</v>
      </c>
    </row>
    <row r="585" customFormat="false" ht="15" hidden="false" customHeight="false" outlineLevel="0" collapsed="false">
      <c r="K585" s="2" t="n">
        <v>580</v>
      </c>
      <c r="L585" s="14" t="n">
        <f aca="true">$B$16+NORMINV(RAND(),0,SQRT($B$13*($B$7+$B$8^2))*$B$9*(1-$B$10))</f>
        <v>4234.09420306963</v>
      </c>
      <c r="M585" s="14" t="n">
        <f aca="true">$B$16+NORMINV(RAND(),0,SQRT($B$13*($B$7+$B$8^2))*$B$9*(1-$B$10))</f>
        <v>4178.17681360633</v>
      </c>
      <c r="N585" s="14" t="n">
        <f aca="true">$B$16+NORMINV(RAND(),0,SQRT($B$13*($B$7+$B$8^2))*$B$9*(1-$B$10))</f>
        <v>3593.2903541121</v>
      </c>
      <c r="O585" s="14" t="n">
        <f aca="true">$B$16+NORMINV(RAND(),0,SQRT($B$13*($B$7+$B$8^2))*$B$9*(1-$B$10))</f>
        <v>4336.51255621421</v>
      </c>
      <c r="P585" s="14" t="n">
        <f aca="true">$B$16+NORMINV(RAND(),0,SQRT($B$13*($B$7+$B$8^2))*$B$9*(1-$B$10))</f>
        <v>4006.3235953148</v>
      </c>
      <c r="Q585" s="14" t="n">
        <f aca="true">$B$16+NORMINV(RAND(),0,SQRT($B$13*($B$7+$B$8^2))*$B$9*(1-$B$10))</f>
        <v>3808.26900420609</v>
      </c>
      <c r="R585" s="14" t="n">
        <f aca="false">$B$4-13*($B$5+$B$6)/30-IF($B$11&lt;=13,$B$12,0)+0</f>
        <v>8876.66666666667</v>
      </c>
      <c r="S585" s="14" t="n">
        <f aca="false">$B$4-27*($B$5+$B$6)/30-IF($B$11&lt;=27,$B$12,0)+L585</f>
        <v>10824.0942030696</v>
      </c>
      <c r="T585" s="14" t="n">
        <f aca="false">$B$4-41*($B$5+$B$6)/30-IF($B$11&lt;=41,$B$12,0)+L585+M585</f>
        <v>1530.8043500093</v>
      </c>
      <c r="U585" s="14" t="n">
        <f aca="false">$B$4-55*($B$5+$B$6)/30-IF($B$11&lt;=55,$B$12,0)+L585+M585+N585</f>
        <v>2837.42803745473</v>
      </c>
      <c r="V585" s="14" t="n">
        <f aca="false">$B$4-69*($B$5+$B$6)/30-IF($B$11&lt;=69,$B$12,0)+L585+M585+N585+O585</f>
        <v>4887.27392700227</v>
      </c>
      <c r="W585" s="14" t="n">
        <f aca="false">$B$4-83*($B$5+$B$6)/30-IF($B$11&lt;=83,$B$12,0)+L585+M585+N585+O585+P585</f>
        <v>6606.93085565041</v>
      </c>
      <c r="X585" s="14" t="n">
        <f aca="false">$B$4-90*($B$5+$B$6)/30-IF($B$11&lt;=90,$B$12,0)+L585+M585+N585+O585+P585+Q585</f>
        <v>9271.86652652317</v>
      </c>
      <c r="AA585" s="14" t="n">
        <f aca="false">MIN(R585:X585)</f>
        <v>1530.8043500093</v>
      </c>
    </row>
    <row r="586" customFormat="false" ht="15" hidden="false" customHeight="false" outlineLevel="0" collapsed="false">
      <c r="K586" s="2" t="n">
        <v>581</v>
      </c>
      <c r="L586" s="14" t="n">
        <f aca="true">$B$16+NORMINV(RAND(),0,SQRT($B$13*($B$7+$B$8^2))*$B$9*(1-$B$10))</f>
        <v>4009.16247626224</v>
      </c>
      <c r="M586" s="14" t="n">
        <f aca="true">$B$16+NORMINV(RAND(),0,SQRT($B$13*($B$7+$B$8^2))*$B$9*(1-$B$10))</f>
        <v>3911.44747507948</v>
      </c>
      <c r="N586" s="14" t="n">
        <f aca="true">$B$16+NORMINV(RAND(),0,SQRT($B$13*($B$7+$B$8^2))*$B$9*(1-$B$10))</f>
        <v>4087.52987674362</v>
      </c>
      <c r="O586" s="14" t="n">
        <f aca="true">$B$16+NORMINV(RAND(),0,SQRT($B$13*($B$7+$B$8^2))*$B$9*(1-$B$10))</f>
        <v>4249.22458526966</v>
      </c>
      <c r="P586" s="14" t="n">
        <f aca="true">$B$16+NORMINV(RAND(),0,SQRT($B$13*($B$7+$B$8^2))*$B$9*(1-$B$10))</f>
        <v>3943.58661666797</v>
      </c>
      <c r="Q586" s="14" t="n">
        <f aca="true">$B$16+NORMINV(RAND(),0,SQRT($B$13*($B$7+$B$8^2))*$B$9*(1-$B$10))</f>
        <v>4376.45789446052</v>
      </c>
      <c r="R586" s="14" t="n">
        <f aca="false">$B$4-13*($B$5+$B$6)/30-IF($B$11&lt;=13,$B$12,0)+0</f>
        <v>8876.66666666667</v>
      </c>
      <c r="S586" s="14" t="n">
        <f aca="false">$B$4-27*($B$5+$B$6)/30-IF($B$11&lt;=27,$B$12,0)+L586</f>
        <v>10599.1624762622</v>
      </c>
      <c r="T586" s="14" t="n">
        <f aca="false">$B$4-41*($B$5+$B$6)/30-IF($B$11&lt;=41,$B$12,0)+L586+M586</f>
        <v>1039.14328467504</v>
      </c>
      <c r="U586" s="14" t="n">
        <f aca="false">$B$4-55*($B$5+$B$6)/30-IF($B$11&lt;=55,$B$12,0)+L586+M586+N586</f>
        <v>2840.00649475199</v>
      </c>
      <c r="V586" s="14" t="n">
        <f aca="false">$B$4-69*($B$5+$B$6)/30-IF($B$11&lt;=69,$B$12,0)+L586+M586+N586+O586</f>
        <v>4802.56441335499</v>
      </c>
      <c r="W586" s="14" t="n">
        <f aca="false">$B$4-83*($B$5+$B$6)/30-IF($B$11&lt;=83,$B$12,0)+L586+M586+N586+O586+P586</f>
        <v>6459.48436335629</v>
      </c>
      <c r="X586" s="14" t="n">
        <f aca="false">$B$4-90*($B$5+$B$6)/30-IF($B$11&lt;=90,$B$12,0)+L586+M586+N586+O586+P586+Q586</f>
        <v>9692.60892448348</v>
      </c>
      <c r="AA586" s="14" t="n">
        <f aca="false">MIN(R586:X586)</f>
        <v>1039.14328467504</v>
      </c>
    </row>
    <row r="587" customFormat="false" ht="15" hidden="false" customHeight="false" outlineLevel="0" collapsed="false">
      <c r="K587" s="2" t="n">
        <v>582</v>
      </c>
      <c r="L587" s="14" t="n">
        <f aca="true">$B$16+NORMINV(RAND(),0,SQRT($B$13*($B$7+$B$8^2))*$B$9*(1-$B$10))</f>
        <v>3591.29740327478</v>
      </c>
      <c r="M587" s="14" t="n">
        <f aca="true">$B$16+NORMINV(RAND(),0,SQRT($B$13*($B$7+$B$8^2))*$B$9*(1-$B$10))</f>
        <v>4702.08204819799</v>
      </c>
      <c r="N587" s="14" t="n">
        <f aca="true">$B$16+NORMINV(RAND(),0,SQRT($B$13*($B$7+$B$8^2))*$B$9*(1-$B$10))</f>
        <v>4299.85779423487</v>
      </c>
      <c r="O587" s="14" t="n">
        <f aca="true">$B$16+NORMINV(RAND(),0,SQRT($B$13*($B$7+$B$8^2))*$B$9*(1-$B$10))</f>
        <v>4320.67972313792</v>
      </c>
      <c r="P587" s="14" t="n">
        <f aca="true">$B$16+NORMINV(RAND(),0,SQRT($B$13*($B$7+$B$8^2))*$B$9*(1-$B$10))</f>
        <v>4360.88928343896</v>
      </c>
      <c r="Q587" s="14" t="n">
        <f aca="true">$B$16+NORMINV(RAND(),0,SQRT($B$13*($B$7+$B$8^2))*$B$9*(1-$B$10))</f>
        <v>3957.54248579728</v>
      </c>
      <c r="R587" s="14" t="n">
        <f aca="false">$B$4-13*($B$5+$B$6)/30-IF($B$11&lt;=13,$B$12,0)+0</f>
        <v>8876.66666666667</v>
      </c>
      <c r="S587" s="14" t="n">
        <f aca="false">$B$4-27*($B$5+$B$6)/30-IF($B$11&lt;=27,$B$12,0)+L587</f>
        <v>10181.2974032748</v>
      </c>
      <c r="T587" s="14" t="n">
        <f aca="false">$B$4-41*($B$5+$B$6)/30-IF($B$11&lt;=41,$B$12,0)+L587+M587</f>
        <v>1411.9127848061</v>
      </c>
      <c r="U587" s="14" t="n">
        <f aca="false">$B$4-55*($B$5+$B$6)/30-IF($B$11&lt;=55,$B$12,0)+L587+M587+N587</f>
        <v>3425.1039123743</v>
      </c>
      <c r="V587" s="14" t="n">
        <f aca="false">$B$4-69*($B$5+$B$6)/30-IF($B$11&lt;=69,$B$12,0)+L587+M587+N587+O587</f>
        <v>5459.11696884555</v>
      </c>
      <c r="W587" s="14" t="n">
        <f aca="false">$B$4-83*($B$5+$B$6)/30-IF($B$11&lt;=83,$B$12,0)+L587+M587+N587+O587+P587</f>
        <v>7533.33958561785</v>
      </c>
      <c r="X587" s="14" t="n">
        <f aca="false">$B$4-90*($B$5+$B$6)/30-IF($B$11&lt;=90,$B$12,0)+L587+M587+N587+O587+P587+Q587</f>
        <v>10347.5487380818</v>
      </c>
      <c r="AA587" s="14" t="n">
        <f aca="false">MIN(R587:X587)</f>
        <v>1411.9127848061</v>
      </c>
    </row>
    <row r="588" customFormat="false" ht="15" hidden="false" customHeight="false" outlineLevel="0" collapsed="false">
      <c r="K588" s="2" t="n">
        <v>583</v>
      </c>
      <c r="L588" s="14" t="n">
        <f aca="true">$B$16+NORMINV(RAND(),0,SQRT($B$13*($B$7+$B$8^2))*$B$9*(1-$B$10))</f>
        <v>4128.77708347013</v>
      </c>
      <c r="M588" s="14" t="n">
        <f aca="true">$B$16+NORMINV(RAND(),0,SQRT($B$13*($B$7+$B$8^2))*$B$9*(1-$B$10))</f>
        <v>4030.01819334528</v>
      </c>
      <c r="N588" s="14" t="n">
        <f aca="true">$B$16+NORMINV(RAND(),0,SQRT($B$13*($B$7+$B$8^2))*$B$9*(1-$B$10))</f>
        <v>4334.53925302719</v>
      </c>
      <c r="O588" s="14" t="n">
        <f aca="true">$B$16+NORMINV(RAND(),0,SQRT($B$13*($B$7+$B$8^2))*$B$9*(1-$B$10))</f>
        <v>4304.04302893315</v>
      </c>
      <c r="P588" s="14" t="n">
        <f aca="true">$B$16+NORMINV(RAND(),0,SQRT($B$13*($B$7+$B$8^2))*$B$9*(1-$B$10))</f>
        <v>4091.18951353592</v>
      </c>
      <c r="Q588" s="14" t="n">
        <f aca="true">$B$16+NORMINV(RAND(),0,SQRT($B$13*($B$7+$B$8^2))*$B$9*(1-$B$10))</f>
        <v>3942.38666731815</v>
      </c>
      <c r="R588" s="14" t="n">
        <f aca="false">$B$4-13*($B$5+$B$6)/30-IF($B$11&lt;=13,$B$12,0)+0</f>
        <v>8876.66666666667</v>
      </c>
      <c r="S588" s="14" t="n">
        <f aca="false">$B$4-27*($B$5+$B$6)/30-IF($B$11&lt;=27,$B$12,0)+L588</f>
        <v>10718.7770834701</v>
      </c>
      <c r="T588" s="14" t="n">
        <f aca="false">$B$4-41*($B$5+$B$6)/30-IF($B$11&lt;=41,$B$12,0)+L588+M588</f>
        <v>1277.32861014874</v>
      </c>
      <c r="U588" s="14" t="n">
        <f aca="false">$B$4-55*($B$5+$B$6)/30-IF($B$11&lt;=55,$B$12,0)+L588+M588+N588</f>
        <v>3325.20119650926</v>
      </c>
      <c r="V588" s="14" t="n">
        <f aca="false">$B$4-69*($B$5+$B$6)/30-IF($B$11&lt;=69,$B$12,0)+L588+M588+N588+O588</f>
        <v>5342.57755877575</v>
      </c>
      <c r="W588" s="14" t="n">
        <f aca="false">$B$4-83*($B$5+$B$6)/30-IF($B$11&lt;=83,$B$12,0)+L588+M588+N588+O588+P588</f>
        <v>7147.10040564501</v>
      </c>
      <c r="X588" s="14" t="n">
        <f aca="false">$B$4-90*($B$5+$B$6)/30-IF($B$11&lt;=90,$B$12,0)+L588+M588+N588+O588+P588+Q588</f>
        <v>9946.15373962982</v>
      </c>
      <c r="AA588" s="14" t="n">
        <f aca="false">MIN(R588:X588)</f>
        <v>1277.32861014874</v>
      </c>
    </row>
    <row r="589" customFormat="false" ht="15" hidden="false" customHeight="false" outlineLevel="0" collapsed="false">
      <c r="K589" s="2" t="n">
        <v>584</v>
      </c>
      <c r="L589" s="14" t="n">
        <f aca="true">$B$16+NORMINV(RAND(),0,SQRT($B$13*($B$7+$B$8^2))*$B$9*(1-$B$10))</f>
        <v>4108.42862085175</v>
      </c>
      <c r="M589" s="14" t="n">
        <f aca="true">$B$16+NORMINV(RAND(),0,SQRT($B$13*($B$7+$B$8^2))*$B$9*(1-$B$10))</f>
        <v>4228.89359307262</v>
      </c>
      <c r="N589" s="14" t="n">
        <f aca="true">$B$16+NORMINV(RAND(),0,SQRT($B$13*($B$7+$B$8^2))*$B$9*(1-$B$10))</f>
        <v>3962.08250054843</v>
      </c>
      <c r="O589" s="14" t="n">
        <f aca="true">$B$16+NORMINV(RAND(),0,SQRT($B$13*($B$7+$B$8^2))*$B$9*(1-$B$10))</f>
        <v>4142.92190747088</v>
      </c>
      <c r="P589" s="14" t="n">
        <f aca="true">$B$16+NORMINV(RAND(),0,SQRT($B$13*($B$7+$B$8^2))*$B$9*(1-$B$10))</f>
        <v>4129.32851316641</v>
      </c>
      <c r="Q589" s="14" t="n">
        <f aca="true">$B$16+NORMINV(RAND(),0,SQRT($B$13*($B$7+$B$8^2))*$B$9*(1-$B$10))</f>
        <v>3942.95520885797</v>
      </c>
      <c r="R589" s="14" t="n">
        <f aca="false">$B$4-13*($B$5+$B$6)/30-IF($B$11&lt;=13,$B$12,0)+0</f>
        <v>8876.66666666667</v>
      </c>
      <c r="S589" s="14" t="n">
        <f aca="false">$B$4-27*($B$5+$B$6)/30-IF($B$11&lt;=27,$B$12,0)+L589</f>
        <v>10698.4286208517</v>
      </c>
      <c r="T589" s="14" t="n">
        <f aca="false">$B$4-41*($B$5+$B$6)/30-IF($B$11&lt;=41,$B$12,0)+L589+M589</f>
        <v>1455.8555472577</v>
      </c>
      <c r="U589" s="14" t="n">
        <f aca="false">$B$4-55*($B$5+$B$6)/30-IF($B$11&lt;=55,$B$12,0)+L589+M589+N589</f>
        <v>3131.27138113947</v>
      </c>
      <c r="V589" s="14" t="n">
        <f aca="false">$B$4-69*($B$5+$B$6)/30-IF($B$11&lt;=69,$B$12,0)+L589+M589+N589+O589</f>
        <v>4987.52662194367</v>
      </c>
      <c r="W589" s="14" t="n">
        <f aca="false">$B$4-83*($B$5+$B$6)/30-IF($B$11&lt;=83,$B$12,0)+L589+M589+N589+O589+P589</f>
        <v>6830.18846844342</v>
      </c>
      <c r="X589" s="14" t="n">
        <f aca="false">$B$4-90*($B$5+$B$6)/30-IF($B$11&lt;=90,$B$12,0)+L589+M589+N589+O589+P589+Q589</f>
        <v>9629.81034396806</v>
      </c>
      <c r="AA589" s="14" t="n">
        <f aca="false">MIN(R589:X589)</f>
        <v>1455.8555472577</v>
      </c>
    </row>
    <row r="590" customFormat="false" ht="15" hidden="false" customHeight="false" outlineLevel="0" collapsed="false">
      <c r="K590" s="2" t="n">
        <v>585</v>
      </c>
      <c r="L590" s="14" t="n">
        <f aca="true">$B$16+NORMINV(RAND(),0,SQRT($B$13*($B$7+$B$8^2))*$B$9*(1-$B$10))</f>
        <v>3545.24642706052</v>
      </c>
      <c r="M590" s="14" t="n">
        <f aca="true">$B$16+NORMINV(RAND(),0,SQRT($B$13*($B$7+$B$8^2))*$B$9*(1-$B$10))</f>
        <v>4444.69624460002</v>
      </c>
      <c r="N590" s="14" t="n">
        <f aca="true">$B$16+NORMINV(RAND(),0,SQRT($B$13*($B$7+$B$8^2))*$B$9*(1-$B$10))</f>
        <v>4103.50167899074</v>
      </c>
      <c r="O590" s="14" t="n">
        <f aca="true">$B$16+NORMINV(RAND(),0,SQRT($B$13*($B$7+$B$8^2))*$B$9*(1-$B$10))</f>
        <v>3887.58066202989</v>
      </c>
      <c r="P590" s="14" t="n">
        <f aca="true">$B$16+NORMINV(RAND(),0,SQRT($B$13*($B$7+$B$8^2))*$B$9*(1-$B$10))</f>
        <v>4174.357186622</v>
      </c>
      <c r="Q590" s="14" t="n">
        <f aca="true">$B$16+NORMINV(RAND(),0,SQRT($B$13*($B$7+$B$8^2))*$B$9*(1-$B$10))</f>
        <v>4418.67459183839</v>
      </c>
      <c r="R590" s="14" t="n">
        <f aca="false">$B$4-13*($B$5+$B$6)/30-IF($B$11&lt;=13,$B$12,0)+0</f>
        <v>8876.66666666667</v>
      </c>
      <c r="S590" s="14" t="n">
        <f aca="false">$B$4-27*($B$5+$B$6)/30-IF($B$11&lt;=27,$B$12,0)+L590</f>
        <v>10135.2464270605</v>
      </c>
      <c r="T590" s="14" t="n">
        <f aca="false">$B$4-41*($B$5+$B$6)/30-IF($B$11&lt;=41,$B$12,0)+L590+M590</f>
        <v>1108.47600499387</v>
      </c>
      <c r="U590" s="14" t="n">
        <f aca="false">$B$4-55*($B$5+$B$6)/30-IF($B$11&lt;=55,$B$12,0)+L590+M590+N590</f>
        <v>2925.31101731793</v>
      </c>
      <c r="V590" s="14" t="n">
        <f aca="false">$B$4-69*($B$5+$B$6)/30-IF($B$11&lt;=69,$B$12,0)+L590+M590+N590+O590</f>
        <v>4526.22501268115</v>
      </c>
      <c r="W590" s="14" t="n">
        <f aca="false">$B$4-83*($B$5+$B$6)/30-IF($B$11&lt;=83,$B$12,0)+L590+M590+N590+O590+P590</f>
        <v>6413.91553263649</v>
      </c>
      <c r="X590" s="14" t="n">
        <f aca="false">$B$4-90*($B$5+$B$6)/30-IF($B$11&lt;=90,$B$12,0)+L590+M590+N590+O590+P590+Q590</f>
        <v>9689.25679114155</v>
      </c>
      <c r="AA590" s="14" t="n">
        <f aca="false">MIN(R590:X590)</f>
        <v>1108.47600499387</v>
      </c>
    </row>
    <row r="591" customFormat="false" ht="15" hidden="false" customHeight="false" outlineLevel="0" collapsed="false">
      <c r="K591" s="2" t="n">
        <v>586</v>
      </c>
      <c r="L591" s="14" t="n">
        <f aca="true">$B$16+NORMINV(RAND(),0,SQRT($B$13*($B$7+$B$8^2))*$B$9*(1-$B$10))</f>
        <v>3958.23790830765</v>
      </c>
      <c r="M591" s="14" t="n">
        <f aca="true">$B$16+NORMINV(RAND(),0,SQRT($B$13*($B$7+$B$8^2))*$B$9*(1-$B$10))</f>
        <v>3640.3462866012</v>
      </c>
      <c r="N591" s="14" t="n">
        <f aca="true">$B$16+NORMINV(RAND(),0,SQRT($B$13*($B$7+$B$8^2))*$B$9*(1-$B$10))</f>
        <v>4129.58251340339</v>
      </c>
      <c r="O591" s="14" t="n">
        <f aca="true">$B$16+NORMINV(RAND(),0,SQRT($B$13*($B$7+$B$8^2))*$B$9*(1-$B$10))</f>
        <v>4503.56551429055</v>
      </c>
      <c r="P591" s="14" t="n">
        <f aca="true">$B$16+NORMINV(RAND(),0,SQRT($B$13*($B$7+$B$8^2))*$B$9*(1-$B$10))</f>
        <v>4724.91744563622</v>
      </c>
      <c r="Q591" s="14" t="n">
        <f aca="true">$B$16+NORMINV(RAND(),0,SQRT($B$13*($B$7+$B$8^2))*$B$9*(1-$B$10))</f>
        <v>4408.52215410325</v>
      </c>
      <c r="R591" s="14" t="n">
        <f aca="false">$B$4-13*($B$5+$B$6)/30-IF($B$11&lt;=13,$B$12,0)+0</f>
        <v>8876.66666666667</v>
      </c>
      <c r="S591" s="14" t="n">
        <f aca="false">$B$4-27*($B$5+$B$6)/30-IF($B$11&lt;=27,$B$12,0)+L591</f>
        <v>10548.2379083076</v>
      </c>
      <c r="T591" s="14" t="n">
        <f aca="false">$B$4-41*($B$5+$B$6)/30-IF($B$11&lt;=41,$B$12,0)+L591+M591</f>
        <v>717.117528242174</v>
      </c>
      <c r="U591" s="14" t="n">
        <f aca="false">$B$4-55*($B$5+$B$6)/30-IF($B$11&lt;=55,$B$12,0)+L591+M591+N591</f>
        <v>2560.03337497889</v>
      </c>
      <c r="V591" s="14" t="n">
        <f aca="false">$B$4-69*($B$5+$B$6)/30-IF($B$11&lt;=69,$B$12,0)+L591+M591+N591+O591</f>
        <v>4776.93222260278</v>
      </c>
      <c r="W591" s="14" t="n">
        <f aca="false">$B$4-83*($B$5+$B$6)/30-IF($B$11&lt;=83,$B$12,0)+L591+M591+N591+O591+P591</f>
        <v>7215.18300157233</v>
      </c>
      <c r="X591" s="14" t="n">
        <f aca="false">$B$4-90*($B$5+$B$6)/30-IF($B$11&lt;=90,$B$12,0)+L591+M591+N591+O591+P591+Q591</f>
        <v>10480.3718223423</v>
      </c>
      <c r="AA591" s="14" t="n">
        <f aca="false">MIN(R591:X591)</f>
        <v>717.117528242174</v>
      </c>
    </row>
    <row r="592" customFormat="false" ht="15" hidden="false" customHeight="false" outlineLevel="0" collapsed="false">
      <c r="K592" s="2" t="n">
        <v>587</v>
      </c>
      <c r="L592" s="14" t="n">
        <f aca="true">$B$16+NORMINV(RAND(),0,SQRT($B$13*($B$7+$B$8^2))*$B$9*(1-$B$10))</f>
        <v>4638.62149233713</v>
      </c>
      <c r="M592" s="14" t="n">
        <f aca="true">$B$16+NORMINV(RAND(),0,SQRT($B$13*($B$7+$B$8^2))*$B$9*(1-$B$10))</f>
        <v>3932.13438995911</v>
      </c>
      <c r="N592" s="14" t="n">
        <f aca="true">$B$16+NORMINV(RAND(),0,SQRT($B$13*($B$7+$B$8^2))*$B$9*(1-$B$10))</f>
        <v>4787.52999691591</v>
      </c>
      <c r="O592" s="14" t="n">
        <f aca="true">$B$16+NORMINV(RAND(),0,SQRT($B$13*($B$7+$B$8^2))*$B$9*(1-$B$10))</f>
        <v>4134.21337386193</v>
      </c>
      <c r="P592" s="14" t="n">
        <f aca="true">$B$16+NORMINV(RAND(),0,SQRT($B$13*($B$7+$B$8^2))*$B$9*(1-$B$10))</f>
        <v>4144.33605772263</v>
      </c>
      <c r="Q592" s="14" t="n">
        <f aca="true">$B$16+NORMINV(RAND(),0,SQRT($B$13*($B$7+$B$8^2))*$B$9*(1-$B$10))</f>
        <v>4254.92685768515</v>
      </c>
      <c r="R592" s="14" t="n">
        <f aca="false">$B$4-13*($B$5+$B$6)/30-IF($B$11&lt;=13,$B$12,0)+0</f>
        <v>8876.66666666667</v>
      </c>
      <c r="S592" s="14" t="n">
        <f aca="false">$B$4-27*($B$5+$B$6)/30-IF($B$11&lt;=27,$B$12,0)+L592</f>
        <v>11228.6214923371</v>
      </c>
      <c r="T592" s="14" t="n">
        <f aca="false">$B$4-41*($B$5+$B$6)/30-IF($B$11&lt;=41,$B$12,0)+L592+M592</f>
        <v>1689.28921562957</v>
      </c>
      <c r="U592" s="14" t="n">
        <f aca="false">$B$4-55*($B$5+$B$6)/30-IF($B$11&lt;=55,$B$12,0)+L592+M592+N592</f>
        <v>4190.15254587881</v>
      </c>
      <c r="V592" s="14" t="n">
        <f aca="false">$B$4-69*($B$5+$B$6)/30-IF($B$11&lt;=69,$B$12,0)+L592+M592+N592+O592</f>
        <v>6037.69925307407</v>
      </c>
      <c r="W592" s="14" t="n">
        <f aca="false">$B$4-83*($B$5+$B$6)/30-IF($B$11&lt;=83,$B$12,0)+L592+M592+N592+O592+P592</f>
        <v>7895.36864413003</v>
      </c>
      <c r="X592" s="14" t="n">
        <f aca="false">$B$4-90*($B$5+$B$6)/30-IF($B$11&lt;=90,$B$12,0)+L592+M592+N592+O592+P592+Q592</f>
        <v>11006.9621684818</v>
      </c>
      <c r="AA592" s="14" t="n">
        <f aca="false">MIN(R592:X592)</f>
        <v>1689.28921562957</v>
      </c>
    </row>
    <row r="593" customFormat="false" ht="15" hidden="false" customHeight="false" outlineLevel="0" collapsed="false">
      <c r="K593" s="2" t="n">
        <v>588</v>
      </c>
      <c r="L593" s="14" t="n">
        <f aca="true">$B$16+NORMINV(RAND(),0,SQRT($B$13*($B$7+$B$8^2))*$B$9*(1-$B$10))</f>
        <v>3541.21977105042</v>
      </c>
      <c r="M593" s="14" t="n">
        <f aca="true">$B$16+NORMINV(RAND(),0,SQRT($B$13*($B$7+$B$8^2))*$B$9*(1-$B$10))</f>
        <v>4107.87543254435</v>
      </c>
      <c r="N593" s="14" t="n">
        <f aca="true">$B$16+NORMINV(RAND(),0,SQRT($B$13*($B$7+$B$8^2))*$B$9*(1-$B$10))</f>
        <v>3891.04718440954</v>
      </c>
      <c r="O593" s="14" t="n">
        <f aca="true">$B$16+NORMINV(RAND(),0,SQRT($B$13*($B$7+$B$8^2))*$B$9*(1-$B$10))</f>
        <v>4889.98534868589</v>
      </c>
      <c r="P593" s="14" t="n">
        <f aca="true">$B$16+NORMINV(RAND(),0,SQRT($B$13*($B$7+$B$8^2))*$B$9*(1-$B$10))</f>
        <v>4018.62044356373</v>
      </c>
      <c r="Q593" s="14" t="n">
        <f aca="true">$B$16+NORMINV(RAND(),0,SQRT($B$13*($B$7+$B$8^2))*$B$9*(1-$B$10))</f>
        <v>3876.29862624456</v>
      </c>
      <c r="R593" s="14" t="n">
        <f aca="false">$B$4-13*($B$5+$B$6)/30-IF($B$11&lt;=13,$B$12,0)+0</f>
        <v>8876.66666666667</v>
      </c>
      <c r="S593" s="14" t="n">
        <f aca="false">$B$4-27*($B$5+$B$6)/30-IF($B$11&lt;=27,$B$12,0)+L593</f>
        <v>10131.2197710504</v>
      </c>
      <c r="T593" s="14" t="n">
        <f aca="false">$B$4-41*($B$5+$B$6)/30-IF($B$11&lt;=41,$B$12,0)+L593+M593</f>
        <v>767.6285369281</v>
      </c>
      <c r="U593" s="14" t="n">
        <f aca="false">$B$4-55*($B$5+$B$6)/30-IF($B$11&lt;=55,$B$12,0)+L593+M593+N593</f>
        <v>2372.00905467098</v>
      </c>
      <c r="V593" s="14" t="n">
        <f aca="false">$B$4-69*($B$5+$B$6)/30-IF($B$11&lt;=69,$B$12,0)+L593+M593+N593+O593</f>
        <v>4975.3277366902</v>
      </c>
      <c r="W593" s="14" t="n">
        <f aca="false">$B$4-83*($B$5+$B$6)/30-IF($B$11&lt;=83,$B$12,0)+L593+M593+N593+O593+P593</f>
        <v>6707.28151358727</v>
      </c>
      <c r="X593" s="14" t="n">
        <f aca="false">$B$4-90*($B$5+$B$6)/30-IF($B$11&lt;=90,$B$12,0)+L593+M593+N593+O593+P593+Q593</f>
        <v>9440.2468064985</v>
      </c>
      <c r="AA593" s="14" t="n">
        <f aca="false">MIN(R593:X593)</f>
        <v>767.6285369281</v>
      </c>
    </row>
    <row r="594" customFormat="false" ht="15" hidden="false" customHeight="false" outlineLevel="0" collapsed="false">
      <c r="K594" s="2" t="n">
        <v>589</v>
      </c>
      <c r="L594" s="14" t="n">
        <f aca="true">$B$16+NORMINV(RAND(),0,SQRT($B$13*($B$7+$B$8^2))*$B$9*(1-$B$10))</f>
        <v>3986.43915777999</v>
      </c>
      <c r="M594" s="14" t="n">
        <f aca="true">$B$16+NORMINV(RAND(),0,SQRT($B$13*($B$7+$B$8^2))*$B$9*(1-$B$10))</f>
        <v>4202.04155854099</v>
      </c>
      <c r="N594" s="14" t="n">
        <f aca="true">$B$16+NORMINV(RAND(),0,SQRT($B$13*($B$7+$B$8^2))*$B$9*(1-$B$10))</f>
        <v>4248.16879647549</v>
      </c>
      <c r="O594" s="14" t="n">
        <f aca="true">$B$16+NORMINV(RAND(),0,SQRT($B$13*($B$7+$B$8^2))*$B$9*(1-$B$10))</f>
        <v>3884.43717743075</v>
      </c>
      <c r="P594" s="14" t="n">
        <f aca="true">$B$16+NORMINV(RAND(),0,SQRT($B$13*($B$7+$B$8^2))*$B$9*(1-$B$10))</f>
        <v>4449.03191791994</v>
      </c>
      <c r="Q594" s="14" t="n">
        <f aca="true">$B$16+NORMINV(RAND(),0,SQRT($B$13*($B$7+$B$8^2))*$B$9*(1-$B$10))</f>
        <v>4685.24901496835</v>
      </c>
      <c r="R594" s="14" t="n">
        <f aca="false">$B$4-13*($B$5+$B$6)/30-IF($B$11&lt;=13,$B$12,0)+0</f>
        <v>8876.66666666667</v>
      </c>
      <c r="S594" s="14" t="n">
        <f aca="false">$B$4-27*($B$5+$B$6)/30-IF($B$11&lt;=27,$B$12,0)+L594</f>
        <v>10576.43915778</v>
      </c>
      <c r="T594" s="14" t="n">
        <f aca="false">$B$4-41*($B$5+$B$6)/30-IF($B$11&lt;=41,$B$12,0)+L594+M594</f>
        <v>1307.01404965432</v>
      </c>
      <c r="U594" s="14" t="n">
        <f aca="false">$B$4-55*($B$5+$B$6)/30-IF($B$11&lt;=55,$B$12,0)+L594+M594+N594</f>
        <v>3268.51617946314</v>
      </c>
      <c r="V594" s="14" t="n">
        <f aca="false">$B$4-69*($B$5+$B$6)/30-IF($B$11&lt;=69,$B$12,0)+L594+M594+N594+O594</f>
        <v>4866.28669022722</v>
      </c>
      <c r="W594" s="14" t="n">
        <f aca="false">$B$4-83*($B$5+$B$6)/30-IF($B$11&lt;=83,$B$12,0)+L594+M594+N594+O594+P594</f>
        <v>7028.6519414805</v>
      </c>
      <c r="X594" s="14" t="n">
        <f aca="false">$B$4-90*($B$5+$B$6)/30-IF($B$11&lt;=90,$B$12,0)+L594+M594+N594+O594+P594+Q594</f>
        <v>10570.5676231155</v>
      </c>
      <c r="AA594" s="14" t="n">
        <f aca="false">MIN(R594:X594)</f>
        <v>1307.01404965432</v>
      </c>
    </row>
    <row r="595" customFormat="false" ht="15" hidden="false" customHeight="false" outlineLevel="0" collapsed="false">
      <c r="K595" s="2" t="n">
        <v>590</v>
      </c>
      <c r="L595" s="14" t="n">
        <f aca="true">$B$16+NORMINV(RAND(),0,SQRT($B$13*($B$7+$B$8^2))*$B$9*(1-$B$10))</f>
        <v>3518.17307194394</v>
      </c>
      <c r="M595" s="14" t="n">
        <f aca="true">$B$16+NORMINV(RAND(),0,SQRT($B$13*($B$7+$B$8^2))*$B$9*(1-$B$10))</f>
        <v>3706.54620844243</v>
      </c>
      <c r="N595" s="14" t="n">
        <f aca="true">$B$16+NORMINV(RAND(),0,SQRT($B$13*($B$7+$B$8^2))*$B$9*(1-$B$10))</f>
        <v>3781.71448207967</v>
      </c>
      <c r="O595" s="14" t="n">
        <f aca="true">$B$16+NORMINV(RAND(),0,SQRT($B$13*($B$7+$B$8^2))*$B$9*(1-$B$10))</f>
        <v>4153.28235442317</v>
      </c>
      <c r="P595" s="14" t="n">
        <f aca="true">$B$16+NORMINV(RAND(),0,SQRT($B$13*($B$7+$B$8^2))*$B$9*(1-$B$10))</f>
        <v>3949.22536712508</v>
      </c>
      <c r="Q595" s="14" t="n">
        <f aca="true">$B$16+NORMINV(RAND(),0,SQRT($B$13*($B$7+$B$8^2))*$B$9*(1-$B$10))</f>
        <v>3786.88564798401</v>
      </c>
      <c r="R595" s="14" t="n">
        <f aca="false">$B$4-13*($B$5+$B$6)/30-IF($B$11&lt;=13,$B$12,0)+0</f>
        <v>8876.66666666667</v>
      </c>
      <c r="S595" s="14" t="n">
        <f aca="false">$B$4-27*($B$5+$B$6)/30-IF($B$11&lt;=27,$B$12,0)+L595</f>
        <v>10108.1730719439</v>
      </c>
      <c r="T595" s="14" t="n">
        <f aca="false">$B$4-41*($B$5+$B$6)/30-IF($B$11&lt;=41,$B$12,0)+L595+M595</f>
        <v>343.252613719702</v>
      </c>
      <c r="U595" s="14" t="n">
        <f aca="false">$B$4-55*($B$5+$B$6)/30-IF($B$11&lt;=55,$B$12,0)+L595+M595+N595</f>
        <v>1838.30042913271</v>
      </c>
      <c r="V595" s="14" t="n">
        <f aca="false">$B$4-69*($B$5+$B$6)/30-IF($B$11&lt;=69,$B$12,0)+L595+M595+N595+O595</f>
        <v>3704.91611688921</v>
      </c>
      <c r="W595" s="14" t="n">
        <f aca="false">$B$4-83*($B$5+$B$6)/30-IF($B$11&lt;=83,$B$12,0)+L595+M595+N595+O595+P595</f>
        <v>5367.47481734763</v>
      </c>
      <c r="X595" s="14" t="n">
        <f aca="false">$B$4-90*($B$5+$B$6)/30-IF($B$11&lt;=90,$B$12,0)+L595+M595+N595+O595+P595+Q595</f>
        <v>8011.02713199831</v>
      </c>
      <c r="AA595" s="14" t="n">
        <f aca="false">MIN(R595:X595)</f>
        <v>343.252613719702</v>
      </c>
    </row>
    <row r="596" customFormat="false" ht="15" hidden="false" customHeight="false" outlineLevel="0" collapsed="false">
      <c r="K596" s="2" t="n">
        <v>591</v>
      </c>
      <c r="L596" s="14" t="n">
        <f aca="true">$B$16+NORMINV(RAND(),0,SQRT($B$13*($B$7+$B$8^2))*$B$9*(1-$B$10))</f>
        <v>4012.7857226718</v>
      </c>
      <c r="M596" s="14" t="n">
        <f aca="true">$B$16+NORMINV(RAND(),0,SQRT($B$13*($B$7+$B$8^2))*$B$9*(1-$B$10))</f>
        <v>3625.93733676591</v>
      </c>
      <c r="N596" s="14" t="n">
        <f aca="true">$B$16+NORMINV(RAND(),0,SQRT($B$13*($B$7+$B$8^2))*$B$9*(1-$B$10))</f>
        <v>4540.3597531719</v>
      </c>
      <c r="O596" s="14" t="n">
        <f aca="true">$B$16+NORMINV(RAND(),0,SQRT($B$13*($B$7+$B$8^2))*$B$9*(1-$B$10))</f>
        <v>4115.19714598174</v>
      </c>
      <c r="P596" s="14" t="n">
        <f aca="true">$B$16+NORMINV(RAND(),0,SQRT($B$13*($B$7+$B$8^2))*$B$9*(1-$B$10))</f>
        <v>3948.30642639243</v>
      </c>
      <c r="Q596" s="14" t="n">
        <f aca="true">$B$16+NORMINV(RAND(),0,SQRT($B$13*($B$7+$B$8^2))*$B$9*(1-$B$10))</f>
        <v>4428.3228486377</v>
      </c>
      <c r="R596" s="14" t="n">
        <f aca="false">$B$4-13*($B$5+$B$6)/30-IF($B$11&lt;=13,$B$12,0)+0</f>
        <v>8876.66666666667</v>
      </c>
      <c r="S596" s="14" t="n">
        <f aca="false">$B$4-27*($B$5+$B$6)/30-IF($B$11&lt;=27,$B$12,0)+L596</f>
        <v>10602.7857226718</v>
      </c>
      <c r="T596" s="14" t="n">
        <f aca="false">$B$4-41*($B$5+$B$6)/30-IF($B$11&lt;=41,$B$12,0)+L596+M596</f>
        <v>757.256392771049</v>
      </c>
      <c r="U596" s="14" t="n">
        <f aca="false">$B$4-55*($B$5+$B$6)/30-IF($B$11&lt;=55,$B$12,0)+L596+M596+N596</f>
        <v>3010.94947927628</v>
      </c>
      <c r="V596" s="14" t="n">
        <f aca="false">$B$4-69*($B$5+$B$6)/30-IF($B$11&lt;=69,$B$12,0)+L596+M596+N596+O596</f>
        <v>4839.47995859136</v>
      </c>
      <c r="W596" s="14" t="n">
        <f aca="false">$B$4-83*($B$5+$B$6)/30-IF($B$11&lt;=83,$B$12,0)+L596+M596+N596+O596+P596</f>
        <v>6501.11971831712</v>
      </c>
      <c r="X596" s="14" t="n">
        <f aca="false">$B$4-90*($B$5+$B$6)/30-IF($B$11&lt;=90,$B$12,0)+L596+M596+N596+O596+P596+Q596</f>
        <v>9786.10923362148</v>
      </c>
      <c r="AA596" s="14" t="n">
        <f aca="false">MIN(R596:X596)</f>
        <v>757.256392771049</v>
      </c>
    </row>
    <row r="597" customFormat="false" ht="15" hidden="false" customHeight="false" outlineLevel="0" collapsed="false">
      <c r="K597" s="2" t="n">
        <v>592</v>
      </c>
      <c r="L597" s="14" t="n">
        <f aca="true">$B$16+NORMINV(RAND(),0,SQRT($B$13*($B$7+$B$8^2))*$B$9*(1-$B$10))</f>
        <v>3689.52421622886</v>
      </c>
      <c r="M597" s="14" t="n">
        <f aca="true">$B$16+NORMINV(RAND(),0,SQRT($B$13*($B$7+$B$8^2))*$B$9*(1-$B$10))</f>
        <v>4155.4924399396</v>
      </c>
      <c r="N597" s="14" t="n">
        <f aca="true">$B$16+NORMINV(RAND(),0,SQRT($B$13*($B$7+$B$8^2))*$B$9*(1-$B$10))</f>
        <v>4276.53175297509</v>
      </c>
      <c r="O597" s="14" t="n">
        <f aca="true">$B$16+NORMINV(RAND(),0,SQRT($B$13*($B$7+$B$8^2))*$B$9*(1-$B$10))</f>
        <v>3980.81390136919</v>
      </c>
      <c r="P597" s="14" t="n">
        <f aca="true">$B$16+NORMINV(RAND(),0,SQRT($B$13*($B$7+$B$8^2))*$B$9*(1-$B$10))</f>
        <v>4347.00084057134</v>
      </c>
      <c r="Q597" s="14" t="n">
        <f aca="true">$B$16+NORMINV(RAND(),0,SQRT($B$13*($B$7+$B$8^2))*$B$9*(1-$B$10))</f>
        <v>4823.68174401725</v>
      </c>
      <c r="R597" s="14" t="n">
        <f aca="false">$B$4-13*($B$5+$B$6)/30-IF($B$11&lt;=13,$B$12,0)+0</f>
        <v>8876.66666666667</v>
      </c>
      <c r="S597" s="14" t="n">
        <f aca="false">$B$4-27*($B$5+$B$6)/30-IF($B$11&lt;=27,$B$12,0)+L597</f>
        <v>10279.5242162289</v>
      </c>
      <c r="T597" s="14" t="n">
        <f aca="false">$B$4-41*($B$5+$B$6)/30-IF($B$11&lt;=41,$B$12,0)+L597+M597</f>
        <v>963.549989501792</v>
      </c>
      <c r="U597" s="14" t="n">
        <f aca="false">$B$4-55*($B$5+$B$6)/30-IF($B$11&lt;=55,$B$12,0)+L597+M597+N597</f>
        <v>2953.41507581021</v>
      </c>
      <c r="V597" s="14" t="n">
        <f aca="false">$B$4-69*($B$5+$B$6)/30-IF($B$11&lt;=69,$B$12,0)+L597+M597+N597+O597</f>
        <v>4647.56231051274</v>
      </c>
      <c r="W597" s="14" t="n">
        <f aca="false">$B$4-83*($B$5+$B$6)/30-IF($B$11&lt;=83,$B$12,0)+L597+M597+N597+O597+P597</f>
        <v>6707.89648441741</v>
      </c>
      <c r="X597" s="14" t="n">
        <f aca="false">$B$4-90*($B$5+$B$6)/30-IF($B$11&lt;=90,$B$12,0)+L597+M597+N597+O597+P597+Q597</f>
        <v>10388.2448951013</v>
      </c>
      <c r="AA597" s="14" t="n">
        <f aca="false">MIN(R597:X597)</f>
        <v>963.549989501792</v>
      </c>
    </row>
    <row r="598" customFormat="false" ht="15" hidden="false" customHeight="false" outlineLevel="0" collapsed="false">
      <c r="K598" s="2" t="n">
        <v>593</v>
      </c>
      <c r="L598" s="14" t="n">
        <f aca="true">$B$16+NORMINV(RAND(),0,SQRT($B$13*($B$7+$B$8^2))*$B$9*(1-$B$10))</f>
        <v>3999.72211170892</v>
      </c>
      <c r="M598" s="14" t="n">
        <f aca="true">$B$16+NORMINV(RAND(),0,SQRT($B$13*($B$7+$B$8^2))*$B$9*(1-$B$10))</f>
        <v>3883.79361195637</v>
      </c>
      <c r="N598" s="14" t="n">
        <f aca="true">$B$16+NORMINV(RAND(),0,SQRT($B$13*($B$7+$B$8^2))*$B$9*(1-$B$10))</f>
        <v>4279.96683651623</v>
      </c>
      <c r="O598" s="14" t="n">
        <f aca="true">$B$16+NORMINV(RAND(),0,SQRT($B$13*($B$7+$B$8^2))*$B$9*(1-$B$10))</f>
        <v>4304.34331648547</v>
      </c>
      <c r="P598" s="14" t="n">
        <f aca="true">$B$16+NORMINV(RAND(),0,SQRT($B$13*($B$7+$B$8^2))*$B$9*(1-$B$10))</f>
        <v>3743.39411710103</v>
      </c>
      <c r="Q598" s="14" t="n">
        <f aca="true">$B$16+NORMINV(RAND(),0,SQRT($B$13*($B$7+$B$8^2))*$B$9*(1-$B$10))</f>
        <v>3868.27056537591</v>
      </c>
      <c r="R598" s="14" t="n">
        <f aca="false">$B$4-13*($B$5+$B$6)/30-IF($B$11&lt;=13,$B$12,0)+0</f>
        <v>8876.66666666667</v>
      </c>
      <c r="S598" s="14" t="n">
        <f aca="false">$B$4-27*($B$5+$B$6)/30-IF($B$11&lt;=27,$B$12,0)+L598</f>
        <v>10589.7221117089</v>
      </c>
      <c r="T598" s="14" t="n">
        <f aca="false">$B$4-41*($B$5+$B$6)/30-IF($B$11&lt;=41,$B$12,0)+L598+M598</f>
        <v>1002.04905699862</v>
      </c>
      <c r="U598" s="14" t="n">
        <f aca="false">$B$4-55*($B$5+$B$6)/30-IF($B$11&lt;=55,$B$12,0)+L598+M598+N598</f>
        <v>2995.34922684819</v>
      </c>
      <c r="V598" s="14" t="n">
        <f aca="false">$B$4-69*($B$5+$B$6)/30-IF($B$11&lt;=69,$B$12,0)+L598+M598+N598+O598</f>
        <v>5013.02587666699</v>
      </c>
      <c r="W598" s="14" t="n">
        <f aca="false">$B$4-83*($B$5+$B$6)/30-IF($B$11&lt;=83,$B$12,0)+L598+M598+N598+O598+P598</f>
        <v>6469.75332710135</v>
      </c>
      <c r="X598" s="14" t="n">
        <f aca="false">$B$4-90*($B$5+$B$6)/30-IF($B$11&lt;=90,$B$12,0)+L598+M598+N598+O598+P598+Q598</f>
        <v>9194.69055914393</v>
      </c>
      <c r="AA598" s="14" t="n">
        <f aca="false">MIN(R598:X598)</f>
        <v>1002.04905699862</v>
      </c>
    </row>
    <row r="599" customFormat="false" ht="15" hidden="false" customHeight="false" outlineLevel="0" collapsed="false">
      <c r="K599" s="2" t="n">
        <v>594</v>
      </c>
      <c r="L599" s="14" t="n">
        <f aca="true">$B$16+NORMINV(RAND(),0,SQRT($B$13*($B$7+$B$8^2))*$B$9*(1-$B$10))</f>
        <v>3990.81730693241</v>
      </c>
      <c r="M599" s="14" t="n">
        <f aca="true">$B$16+NORMINV(RAND(),0,SQRT($B$13*($B$7+$B$8^2))*$B$9*(1-$B$10))</f>
        <v>3831.83341998522</v>
      </c>
      <c r="N599" s="14" t="n">
        <f aca="true">$B$16+NORMINV(RAND(),0,SQRT($B$13*($B$7+$B$8^2))*$B$9*(1-$B$10))</f>
        <v>3599.00480082957</v>
      </c>
      <c r="O599" s="14" t="n">
        <f aca="true">$B$16+NORMINV(RAND(),0,SQRT($B$13*($B$7+$B$8^2))*$B$9*(1-$B$10))</f>
        <v>4163.73466211529</v>
      </c>
      <c r="P599" s="14" t="n">
        <f aca="true">$B$16+NORMINV(RAND(),0,SQRT($B$13*($B$7+$B$8^2))*$B$9*(1-$B$10))</f>
        <v>3824.65076450587</v>
      </c>
      <c r="Q599" s="14" t="n">
        <f aca="true">$B$16+NORMINV(RAND(),0,SQRT($B$13*($B$7+$B$8^2))*$B$9*(1-$B$10))</f>
        <v>4032.73264950416</v>
      </c>
      <c r="R599" s="14" t="n">
        <f aca="false">$B$4-13*($B$5+$B$6)/30-IF($B$11&lt;=13,$B$12,0)+0</f>
        <v>8876.66666666667</v>
      </c>
      <c r="S599" s="14" t="n">
        <f aca="false">$B$4-27*($B$5+$B$6)/30-IF($B$11&lt;=27,$B$12,0)+L599</f>
        <v>10580.8173069324</v>
      </c>
      <c r="T599" s="14" t="n">
        <f aca="false">$B$4-41*($B$5+$B$6)/30-IF($B$11&lt;=41,$B$12,0)+L599+M599</f>
        <v>941.184060250962</v>
      </c>
      <c r="U599" s="14" t="n">
        <f aca="false">$B$4-55*($B$5+$B$6)/30-IF($B$11&lt;=55,$B$12,0)+L599+M599+N599</f>
        <v>2253.52219441387</v>
      </c>
      <c r="V599" s="14" t="n">
        <f aca="false">$B$4-69*($B$5+$B$6)/30-IF($B$11&lt;=69,$B$12,0)+L599+M599+N599+O599</f>
        <v>4130.59018986248</v>
      </c>
      <c r="W599" s="14" t="n">
        <f aca="false">$B$4-83*($B$5+$B$6)/30-IF($B$11&lt;=83,$B$12,0)+L599+M599+N599+O599+P599</f>
        <v>5668.57428770169</v>
      </c>
      <c r="X599" s="14" t="n">
        <f aca="false">$B$4-90*($B$5+$B$6)/30-IF($B$11&lt;=90,$B$12,0)+L599+M599+N599+O599+P599+Q599</f>
        <v>8557.97360387252</v>
      </c>
      <c r="AA599" s="14" t="n">
        <f aca="false">MIN(R599:X599)</f>
        <v>941.184060250962</v>
      </c>
    </row>
    <row r="600" customFormat="false" ht="15" hidden="false" customHeight="false" outlineLevel="0" collapsed="false">
      <c r="K600" s="2" t="n">
        <v>595</v>
      </c>
      <c r="L600" s="14" t="n">
        <f aca="true">$B$16+NORMINV(RAND(),0,SQRT($B$13*($B$7+$B$8^2))*$B$9*(1-$B$10))</f>
        <v>4053.0138984316</v>
      </c>
      <c r="M600" s="14" t="n">
        <f aca="true">$B$16+NORMINV(RAND(),0,SQRT($B$13*($B$7+$B$8^2))*$B$9*(1-$B$10))</f>
        <v>3696.89831532553</v>
      </c>
      <c r="N600" s="14" t="n">
        <f aca="true">$B$16+NORMINV(RAND(),0,SQRT($B$13*($B$7+$B$8^2))*$B$9*(1-$B$10))</f>
        <v>4364.9077952382</v>
      </c>
      <c r="O600" s="14" t="n">
        <f aca="true">$B$16+NORMINV(RAND(),0,SQRT($B$13*($B$7+$B$8^2))*$B$9*(1-$B$10))</f>
        <v>4021.31289090403</v>
      </c>
      <c r="P600" s="14" t="n">
        <f aca="true">$B$16+NORMINV(RAND(),0,SQRT($B$13*($B$7+$B$8^2))*$B$9*(1-$B$10))</f>
        <v>4188.80755071175</v>
      </c>
      <c r="Q600" s="14" t="n">
        <f aca="true">$B$16+NORMINV(RAND(),0,SQRT($B$13*($B$7+$B$8^2))*$B$9*(1-$B$10))</f>
        <v>4629.32041371459</v>
      </c>
      <c r="R600" s="14" t="n">
        <f aca="false">$B$4-13*($B$5+$B$6)/30-IF($B$11&lt;=13,$B$12,0)+0</f>
        <v>8876.66666666667</v>
      </c>
      <c r="S600" s="14" t="n">
        <f aca="false">$B$4-27*($B$5+$B$6)/30-IF($B$11&lt;=27,$B$12,0)+L600</f>
        <v>10643.0138984316</v>
      </c>
      <c r="T600" s="14" t="n">
        <f aca="false">$B$4-41*($B$5+$B$6)/30-IF($B$11&lt;=41,$B$12,0)+L600+M600</f>
        <v>868.445547090455</v>
      </c>
      <c r="U600" s="14" t="n">
        <f aca="false">$B$4-55*($B$5+$B$6)/30-IF($B$11&lt;=55,$B$12,0)+L600+M600+N600</f>
        <v>2946.68667566199</v>
      </c>
      <c r="V600" s="14" t="n">
        <f aca="false">$B$4-69*($B$5+$B$6)/30-IF($B$11&lt;=69,$B$12,0)+L600+M600+N600+O600</f>
        <v>4681.33289989936</v>
      </c>
      <c r="W600" s="14" t="n">
        <f aca="false">$B$4-83*($B$5+$B$6)/30-IF($B$11&lt;=83,$B$12,0)+L600+M600+N600+O600+P600</f>
        <v>6583.47378394443</v>
      </c>
      <c r="X600" s="14" t="n">
        <f aca="false">$B$4-90*($B$5+$B$6)/30-IF($B$11&lt;=90,$B$12,0)+L600+M600+N600+O600+P600+Q600</f>
        <v>10069.4608643257</v>
      </c>
      <c r="AA600" s="14" t="n">
        <f aca="false">MIN(R600:X600)</f>
        <v>868.445547090455</v>
      </c>
    </row>
    <row r="601" customFormat="false" ht="15" hidden="false" customHeight="false" outlineLevel="0" collapsed="false">
      <c r="K601" s="2" t="n">
        <v>596</v>
      </c>
      <c r="L601" s="14" t="n">
        <f aca="true">$B$16+NORMINV(RAND(),0,SQRT($B$13*($B$7+$B$8^2))*$B$9*(1-$B$10))</f>
        <v>3711.053074211</v>
      </c>
      <c r="M601" s="14" t="n">
        <f aca="true">$B$16+NORMINV(RAND(),0,SQRT($B$13*($B$7+$B$8^2))*$B$9*(1-$B$10))</f>
        <v>4131.7499818511</v>
      </c>
      <c r="N601" s="14" t="n">
        <f aca="true">$B$16+NORMINV(RAND(),0,SQRT($B$13*($B$7+$B$8^2))*$B$9*(1-$B$10))</f>
        <v>4144.88871361827</v>
      </c>
      <c r="O601" s="14" t="n">
        <f aca="true">$B$16+NORMINV(RAND(),0,SQRT($B$13*($B$7+$B$8^2))*$B$9*(1-$B$10))</f>
        <v>3973.44670861523</v>
      </c>
      <c r="P601" s="14" t="n">
        <f aca="true">$B$16+NORMINV(RAND(),0,SQRT($B$13*($B$7+$B$8^2))*$B$9*(1-$B$10))</f>
        <v>4337.55313730335</v>
      </c>
      <c r="Q601" s="14" t="n">
        <f aca="true">$B$16+NORMINV(RAND(),0,SQRT($B$13*($B$7+$B$8^2))*$B$9*(1-$B$10))</f>
        <v>4635.60428443224</v>
      </c>
      <c r="R601" s="14" t="n">
        <f aca="false">$B$4-13*($B$5+$B$6)/30-IF($B$11&lt;=13,$B$12,0)+0</f>
        <v>8876.66666666667</v>
      </c>
      <c r="S601" s="14" t="n">
        <f aca="false">$B$4-27*($B$5+$B$6)/30-IF($B$11&lt;=27,$B$12,0)+L601</f>
        <v>10301.053074211</v>
      </c>
      <c r="T601" s="14" t="n">
        <f aca="false">$B$4-41*($B$5+$B$6)/30-IF($B$11&lt;=41,$B$12,0)+L601+M601</f>
        <v>961.336389395427</v>
      </c>
      <c r="U601" s="14" t="n">
        <f aca="false">$B$4-55*($B$5+$B$6)/30-IF($B$11&lt;=55,$B$12,0)+L601+M601+N601</f>
        <v>2819.55843634703</v>
      </c>
      <c r="V601" s="14" t="n">
        <f aca="false">$B$4-69*($B$5+$B$6)/30-IF($B$11&lt;=69,$B$12,0)+L601+M601+N601+O601</f>
        <v>4506.3384782956</v>
      </c>
      <c r="W601" s="14" t="n">
        <f aca="false">$B$4-83*($B$5+$B$6)/30-IF($B$11&lt;=83,$B$12,0)+L601+M601+N601+O601+P601</f>
        <v>6557.22494893228</v>
      </c>
      <c r="X601" s="14" t="n">
        <f aca="false">$B$4-90*($B$5+$B$6)/30-IF($B$11&lt;=90,$B$12,0)+L601+M601+N601+O601+P601+Q601</f>
        <v>10049.4959000312</v>
      </c>
      <c r="AA601" s="14" t="n">
        <f aca="false">MIN(R601:X601)</f>
        <v>961.336389395427</v>
      </c>
    </row>
    <row r="602" customFormat="false" ht="15" hidden="false" customHeight="false" outlineLevel="0" collapsed="false">
      <c r="K602" s="2" t="n">
        <v>597</v>
      </c>
      <c r="L602" s="14" t="n">
        <f aca="true">$B$16+NORMINV(RAND(),0,SQRT($B$13*($B$7+$B$8^2))*$B$9*(1-$B$10))</f>
        <v>4086.00700864213</v>
      </c>
      <c r="M602" s="14" t="n">
        <f aca="true">$B$16+NORMINV(RAND(),0,SQRT($B$13*($B$7+$B$8^2))*$B$9*(1-$B$10))</f>
        <v>3851.88034152665</v>
      </c>
      <c r="N602" s="14" t="n">
        <f aca="true">$B$16+NORMINV(RAND(),0,SQRT($B$13*($B$7+$B$8^2))*$B$9*(1-$B$10))</f>
        <v>4033.603495989</v>
      </c>
      <c r="O602" s="14" t="n">
        <f aca="true">$B$16+NORMINV(RAND(),0,SQRT($B$13*($B$7+$B$8^2))*$B$9*(1-$B$10))</f>
        <v>4125.35505154676</v>
      </c>
      <c r="P602" s="14" t="n">
        <f aca="true">$B$16+NORMINV(RAND(),0,SQRT($B$13*($B$7+$B$8^2))*$B$9*(1-$B$10))</f>
        <v>3904.09898262995</v>
      </c>
      <c r="Q602" s="14" t="n">
        <f aca="true">$B$16+NORMINV(RAND(),0,SQRT($B$13*($B$7+$B$8^2))*$B$9*(1-$B$10))</f>
        <v>3677.93594506318</v>
      </c>
      <c r="R602" s="14" t="n">
        <f aca="false">$B$4-13*($B$5+$B$6)/30-IF($B$11&lt;=13,$B$12,0)+0</f>
        <v>8876.66666666667</v>
      </c>
      <c r="S602" s="14" t="n">
        <f aca="false">$B$4-27*($B$5+$B$6)/30-IF($B$11&lt;=27,$B$12,0)+L602</f>
        <v>10676.0070086421</v>
      </c>
      <c r="T602" s="14" t="n">
        <f aca="false">$B$4-41*($B$5+$B$6)/30-IF($B$11&lt;=41,$B$12,0)+L602+M602</f>
        <v>1056.42068350212</v>
      </c>
      <c r="U602" s="14" t="n">
        <f aca="false">$B$4-55*($B$5+$B$6)/30-IF($B$11&lt;=55,$B$12,0)+L602+M602+N602</f>
        <v>2803.35751282445</v>
      </c>
      <c r="V602" s="14" t="n">
        <f aca="false">$B$4-69*($B$5+$B$6)/30-IF($B$11&lt;=69,$B$12,0)+L602+M602+N602+O602</f>
        <v>4642.04589770455</v>
      </c>
      <c r="W602" s="14" t="n">
        <f aca="false">$B$4-83*($B$5+$B$6)/30-IF($B$11&lt;=83,$B$12,0)+L602+M602+N602+O602+P602</f>
        <v>6259.47821366783</v>
      </c>
      <c r="X602" s="14" t="n">
        <f aca="false">$B$4-90*($B$5+$B$6)/30-IF($B$11&lt;=90,$B$12,0)+L602+M602+N602+O602+P602+Q602</f>
        <v>8794.08082539768</v>
      </c>
      <c r="AA602" s="14" t="n">
        <f aca="false">MIN(R602:X602)</f>
        <v>1056.42068350212</v>
      </c>
    </row>
    <row r="603" customFormat="false" ht="15" hidden="false" customHeight="false" outlineLevel="0" collapsed="false">
      <c r="K603" s="2" t="n">
        <v>598</v>
      </c>
      <c r="L603" s="14" t="n">
        <f aca="true">$B$16+NORMINV(RAND(),0,SQRT($B$13*($B$7+$B$8^2))*$B$9*(1-$B$10))</f>
        <v>4326.4608480673</v>
      </c>
      <c r="M603" s="14" t="n">
        <f aca="true">$B$16+NORMINV(RAND(),0,SQRT($B$13*($B$7+$B$8^2))*$B$9*(1-$B$10))</f>
        <v>4056.59571922244</v>
      </c>
      <c r="N603" s="14" t="n">
        <f aca="true">$B$16+NORMINV(RAND(),0,SQRT($B$13*($B$7+$B$8^2))*$B$9*(1-$B$10))</f>
        <v>4838.92311902162</v>
      </c>
      <c r="O603" s="14" t="n">
        <f aca="true">$B$16+NORMINV(RAND(),0,SQRT($B$13*($B$7+$B$8^2))*$B$9*(1-$B$10))</f>
        <v>4097.42631484483</v>
      </c>
      <c r="P603" s="14" t="n">
        <f aca="true">$B$16+NORMINV(RAND(),0,SQRT($B$13*($B$7+$B$8^2))*$B$9*(1-$B$10))</f>
        <v>4161.04129062279</v>
      </c>
      <c r="Q603" s="14" t="n">
        <f aca="true">$B$16+NORMINV(RAND(),0,SQRT($B$13*($B$7+$B$8^2))*$B$9*(1-$B$10))</f>
        <v>4415.93352238803</v>
      </c>
      <c r="R603" s="14" t="n">
        <f aca="false">$B$4-13*($B$5+$B$6)/30-IF($B$11&lt;=13,$B$12,0)+0</f>
        <v>8876.66666666667</v>
      </c>
      <c r="S603" s="14" t="n">
        <f aca="false">$B$4-27*($B$5+$B$6)/30-IF($B$11&lt;=27,$B$12,0)+L603</f>
        <v>10916.4608480673</v>
      </c>
      <c r="T603" s="14" t="n">
        <f aca="false">$B$4-41*($B$5+$B$6)/30-IF($B$11&lt;=41,$B$12,0)+L603+M603</f>
        <v>1501.58990062307</v>
      </c>
      <c r="U603" s="14" t="n">
        <f aca="false">$B$4-55*($B$5+$B$6)/30-IF($B$11&lt;=55,$B$12,0)+L603+M603+N603</f>
        <v>4053.84635297802</v>
      </c>
      <c r="V603" s="14" t="n">
        <f aca="false">$B$4-69*($B$5+$B$6)/30-IF($B$11&lt;=69,$B$12,0)+L603+M603+N603+O603</f>
        <v>5864.60600115618</v>
      </c>
      <c r="W603" s="14" t="n">
        <f aca="false">$B$4-83*($B$5+$B$6)/30-IF($B$11&lt;=83,$B$12,0)+L603+M603+N603+O603+P603</f>
        <v>7738.98062511231</v>
      </c>
      <c r="X603" s="14" t="n">
        <f aca="false">$B$4-90*($B$5+$B$6)/30-IF($B$11&lt;=90,$B$12,0)+L603+M603+N603+O603+P603+Q603</f>
        <v>11011.580814167</v>
      </c>
      <c r="AA603" s="14" t="n">
        <f aca="false">MIN(R603:X603)</f>
        <v>1501.58990062307</v>
      </c>
    </row>
    <row r="604" customFormat="false" ht="15" hidden="false" customHeight="false" outlineLevel="0" collapsed="false">
      <c r="K604" s="2" t="n">
        <v>599</v>
      </c>
      <c r="L604" s="14" t="n">
        <f aca="true">$B$16+NORMINV(RAND(),0,SQRT($B$13*($B$7+$B$8^2))*$B$9*(1-$B$10))</f>
        <v>3468.85860372306</v>
      </c>
      <c r="M604" s="14" t="n">
        <f aca="true">$B$16+NORMINV(RAND(),0,SQRT($B$13*($B$7+$B$8^2))*$B$9*(1-$B$10))</f>
        <v>3746.67939650311</v>
      </c>
      <c r="N604" s="14" t="n">
        <f aca="true">$B$16+NORMINV(RAND(),0,SQRT($B$13*($B$7+$B$8^2))*$B$9*(1-$B$10))</f>
        <v>4352.40149118514</v>
      </c>
      <c r="O604" s="14" t="n">
        <f aca="true">$B$16+NORMINV(RAND(),0,SQRT($B$13*($B$7+$B$8^2))*$B$9*(1-$B$10))</f>
        <v>3328.48534047278</v>
      </c>
      <c r="P604" s="14" t="n">
        <f aca="true">$B$16+NORMINV(RAND(),0,SQRT($B$13*($B$7+$B$8^2))*$B$9*(1-$B$10))</f>
        <v>3668.42124705314</v>
      </c>
      <c r="Q604" s="14" t="n">
        <f aca="true">$B$16+NORMINV(RAND(),0,SQRT($B$13*($B$7+$B$8^2))*$B$9*(1-$B$10))</f>
        <v>4335.55993024765</v>
      </c>
      <c r="R604" s="14" t="n">
        <f aca="false">$B$4-13*($B$5+$B$6)/30-IF($B$11&lt;=13,$B$12,0)+0</f>
        <v>8876.66666666667</v>
      </c>
      <c r="S604" s="14" t="n">
        <f aca="false">$B$4-27*($B$5+$B$6)/30-IF($B$11&lt;=27,$B$12,0)+L604</f>
        <v>10058.8586037231</v>
      </c>
      <c r="T604" s="14" t="n">
        <f aca="false">$B$4-41*($B$5+$B$6)/30-IF($B$11&lt;=41,$B$12,0)+L604+M604</f>
        <v>334.071333559505</v>
      </c>
      <c r="U604" s="14" t="n">
        <f aca="false">$B$4-55*($B$5+$B$6)/30-IF($B$11&lt;=55,$B$12,0)+L604+M604+N604</f>
        <v>2399.80615807798</v>
      </c>
      <c r="V604" s="14" t="n">
        <f aca="false">$B$4-69*($B$5+$B$6)/30-IF($B$11&lt;=69,$B$12,0)+L604+M604+N604+O604</f>
        <v>3441.62483188409</v>
      </c>
      <c r="W604" s="14" t="n">
        <f aca="false">$B$4-83*($B$5+$B$6)/30-IF($B$11&lt;=83,$B$12,0)+L604+M604+N604+O604+P604</f>
        <v>4823.37941227056</v>
      </c>
      <c r="X604" s="14" t="n">
        <f aca="false">$B$4-90*($B$5+$B$6)/30-IF($B$11&lt;=90,$B$12,0)+L604+M604+N604+O604+P604+Q604</f>
        <v>8015.60600918488</v>
      </c>
      <c r="AA604" s="14" t="n">
        <f aca="false">MIN(R604:X604)</f>
        <v>334.071333559505</v>
      </c>
    </row>
    <row r="605" customFormat="false" ht="15" hidden="false" customHeight="false" outlineLevel="0" collapsed="false">
      <c r="K605" s="2" t="n">
        <v>600</v>
      </c>
      <c r="L605" s="14" t="n">
        <f aca="true">$B$16+NORMINV(RAND(),0,SQRT($B$13*($B$7+$B$8^2))*$B$9*(1-$B$10))</f>
        <v>4116.55823502264</v>
      </c>
      <c r="M605" s="14" t="n">
        <f aca="true">$B$16+NORMINV(RAND(),0,SQRT($B$13*($B$7+$B$8^2))*$B$9*(1-$B$10))</f>
        <v>3872.93032715753</v>
      </c>
      <c r="N605" s="14" t="n">
        <f aca="true">$B$16+NORMINV(RAND(),0,SQRT($B$13*($B$7+$B$8^2))*$B$9*(1-$B$10))</f>
        <v>3876.1247216894</v>
      </c>
      <c r="O605" s="14" t="n">
        <f aca="true">$B$16+NORMINV(RAND(),0,SQRT($B$13*($B$7+$B$8^2))*$B$9*(1-$B$10))</f>
        <v>4288.77126239395</v>
      </c>
      <c r="P605" s="14" t="n">
        <f aca="true">$B$16+NORMINV(RAND(),0,SQRT($B$13*($B$7+$B$8^2))*$B$9*(1-$B$10))</f>
        <v>4026.30056352679</v>
      </c>
      <c r="Q605" s="14" t="n">
        <f aca="true">$B$16+NORMINV(RAND(),0,SQRT($B$13*($B$7+$B$8^2))*$B$9*(1-$B$10))</f>
        <v>4302.5048961119</v>
      </c>
      <c r="R605" s="14" t="n">
        <f aca="false">$B$4-13*($B$5+$B$6)/30-IF($B$11&lt;=13,$B$12,0)+0</f>
        <v>8876.66666666667</v>
      </c>
      <c r="S605" s="14" t="n">
        <f aca="false">$B$4-27*($B$5+$B$6)/30-IF($B$11&lt;=27,$B$12,0)+L605</f>
        <v>10706.5582350226</v>
      </c>
      <c r="T605" s="14" t="n">
        <f aca="false">$B$4-41*($B$5+$B$6)/30-IF($B$11&lt;=41,$B$12,0)+L605+M605</f>
        <v>1108.0218955135</v>
      </c>
      <c r="U605" s="14" t="n">
        <f aca="false">$B$4-55*($B$5+$B$6)/30-IF($B$11&lt;=55,$B$12,0)+L605+M605+N605</f>
        <v>2697.47995053624</v>
      </c>
      <c r="V605" s="14" t="n">
        <f aca="false">$B$4-69*($B$5+$B$6)/30-IF($B$11&lt;=69,$B$12,0)+L605+M605+N605+O605</f>
        <v>4699.58454626352</v>
      </c>
      <c r="W605" s="14" t="n">
        <f aca="false">$B$4-83*($B$5+$B$6)/30-IF($B$11&lt;=83,$B$12,0)+L605+M605+N605+O605+P605</f>
        <v>6439.21844312365</v>
      </c>
      <c r="X605" s="14" t="n">
        <f aca="false">$B$4-90*($B$5+$B$6)/30-IF($B$11&lt;=90,$B$12,0)+L605+M605+N605+O605+P605+Q605</f>
        <v>9598.39000590221</v>
      </c>
      <c r="AA605" s="14" t="n">
        <f aca="false">MIN(R605:X605)</f>
        <v>1108.0218955135</v>
      </c>
    </row>
    <row r="606" customFormat="false" ht="15" hidden="false" customHeight="false" outlineLevel="0" collapsed="false">
      <c r="K606" s="2" t="n">
        <v>601</v>
      </c>
      <c r="L606" s="14" t="n">
        <f aca="true">$B$16+NORMINV(RAND(),0,SQRT($B$13*($B$7+$B$8^2))*$B$9*(1-$B$10))</f>
        <v>4205.07438584106</v>
      </c>
      <c r="M606" s="14" t="n">
        <f aca="true">$B$16+NORMINV(RAND(),0,SQRT($B$13*($B$7+$B$8^2))*$B$9*(1-$B$10))</f>
        <v>4035.857017825</v>
      </c>
      <c r="N606" s="14" t="n">
        <f aca="true">$B$16+NORMINV(RAND(),0,SQRT($B$13*($B$7+$B$8^2))*$B$9*(1-$B$10))</f>
        <v>4453.48257156527</v>
      </c>
      <c r="O606" s="14" t="n">
        <f aca="true">$B$16+NORMINV(RAND(),0,SQRT($B$13*($B$7+$B$8^2))*$B$9*(1-$B$10))</f>
        <v>3636.70338690534</v>
      </c>
      <c r="P606" s="14" t="n">
        <f aca="true">$B$16+NORMINV(RAND(),0,SQRT($B$13*($B$7+$B$8^2))*$B$9*(1-$B$10))</f>
        <v>4113.54236571613</v>
      </c>
      <c r="Q606" s="14" t="n">
        <f aca="true">$B$16+NORMINV(RAND(),0,SQRT($B$13*($B$7+$B$8^2))*$B$9*(1-$B$10))</f>
        <v>4554.43227464275</v>
      </c>
      <c r="R606" s="14" t="n">
        <f aca="false">$B$4-13*($B$5+$B$6)/30-IF($B$11&lt;=13,$B$12,0)+0</f>
        <v>8876.66666666667</v>
      </c>
      <c r="S606" s="14" t="n">
        <f aca="false">$B$4-27*($B$5+$B$6)/30-IF($B$11&lt;=27,$B$12,0)+L606</f>
        <v>10795.0743858411</v>
      </c>
      <c r="T606" s="14" t="n">
        <f aca="false">$B$4-41*($B$5+$B$6)/30-IF($B$11&lt;=41,$B$12,0)+L606+M606</f>
        <v>1359.46473699939</v>
      </c>
      <c r="U606" s="14" t="n">
        <f aca="false">$B$4-55*($B$5+$B$6)/30-IF($B$11&lt;=55,$B$12,0)+L606+M606+N606</f>
        <v>3526.28064189799</v>
      </c>
      <c r="V606" s="14" t="n">
        <f aca="false">$B$4-69*($B$5+$B$6)/30-IF($B$11&lt;=69,$B$12,0)+L606+M606+N606+O606</f>
        <v>4876.31736213666</v>
      </c>
      <c r="W606" s="14" t="n">
        <f aca="false">$B$4-83*($B$5+$B$6)/30-IF($B$11&lt;=83,$B$12,0)+L606+M606+N606+O606+P606</f>
        <v>6703.19306118612</v>
      </c>
      <c r="X606" s="14" t="n">
        <f aca="false">$B$4-90*($B$5+$B$6)/30-IF($B$11&lt;=90,$B$12,0)+L606+M606+N606+O606+P606+Q606</f>
        <v>10114.2920024955</v>
      </c>
      <c r="AA606" s="14" t="n">
        <f aca="false">MIN(R606:X606)</f>
        <v>1359.46473699939</v>
      </c>
    </row>
    <row r="607" customFormat="false" ht="15" hidden="false" customHeight="false" outlineLevel="0" collapsed="false">
      <c r="K607" s="2" t="n">
        <v>602</v>
      </c>
      <c r="L607" s="14" t="n">
        <f aca="true">$B$16+NORMINV(RAND(),0,SQRT($B$13*($B$7+$B$8^2))*$B$9*(1-$B$10))</f>
        <v>4082.96048787168</v>
      </c>
      <c r="M607" s="14" t="n">
        <f aca="true">$B$16+NORMINV(RAND(),0,SQRT($B$13*($B$7+$B$8^2))*$B$9*(1-$B$10))</f>
        <v>3666.40612532185</v>
      </c>
      <c r="N607" s="14" t="n">
        <f aca="true">$B$16+NORMINV(RAND(),0,SQRT($B$13*($B$7+$B$8^2))*$B$9*(1-$B$10))</f>
        <v>3756.73642182713</v>
      </c>
      <c r="O607" s="14" t="n">
        <f aca="true">$B$16+NORMINV(RAND(),0,SQRT($B$13*($B$7+$B$8^2))*$B$9*(1-$B$10))</f>
        <v>4095.58009245408</v>
      </c>
      <c r="P607" s="14" t="n">
        <f aca="true">$B$16+NORMINV(RAND(),0,SQRT($B$13*($B$7+$B$8^2))*$B$9*(1-$B$10))</f>
        <v>4486.7886821003</v>
      </c>
      <c r="Q607" s="14" t="n">
        <f aca="true">$B$16+NORMINV(RAND(),0,SQRT($B$13*($B$7+$B$8^2))*$B$9*(1-$B$10))</f>
        <v>3817.09393717176</v>
      </c>
      <c r="R607" s="14" t="n">
        <f aca="false">$B$4-13*($B$5+$B$6)/30-IF($B$11&lt;=13,$B$12,0)+0</f>
        <v>8876.66666666667</v>
      </c>
      <c r="S607" s="14" t="n">
        <f aca="false">$B$4-27*($B$5+$B$6)/30-IF($B$11&lt;=27,$B$12,0)+L607</f>
        <v>10672.9604878717</v>
      </c>
      <c r="T607" s="14" t="n">
        <f aca="false">$B$4-41*($B$5+$B$6)/30-IF($B$11&lt;=41,$B$12,0)+L607+M607</f>
        <v>867.899946526857</v>
      </c>
      <c r="U607" s="14" t="n">
        <f aca="false">$B$4-55*($B$5+$B$6)/30-IF($B$11&lt;=55,$B$12,0)+L607+M607+N607</f>
        <v>2337.96970168732</v>
      </c>
      <c r="V607" s="14" t="n">
        <f aca="false">$B$4-69*($B$5+$B$6)/30-IF($B$11&lt;=69,$B$12,0)+L607+M607+N607+O607</f>
        <v>4146.88312747473</v>
      </c>
      <c r="W607" s="14" t="n">
        <f aca="false">$B$4-83*($B$5+$B$6)/30-IF($B$11&lt;=83,$B$12,0)+L607+M607+N607+O607+P607</f>
        <v>6347.00514290836</v>
      </c>
      <c r="X607" s="14" t="n">
        <f aca="false">$B$4-90*($B$5+$B$6)/30-IF($B$11&lt;=90,$B$12,0)+L607+M607+N607+O607+P607+Q607</f>
        <v>9020.76574674679</v>
      </c>
      <c r="AA607" s="14" t="n">
        <f aca="false">MIN(R607:X607)</f>
        <v>867.899946526857</v>
      </c>
    </row>
    <row r="608" customFormat="false" ht="15" hidden="false" customHeight="false" outlineLevel="0" collapsed="false">
      <c r="K608" s="2" t="n">
        <v>603</v>
      </c>
      <c r="L608" s="14" t="n">
        <f aca="true">$B$16+NORMINV(RAND(),0,SQRT($B$13*($B$7+$B$8^2))*$B$9*(1-$B$10))</f>
        <v>4512.56887116019</v>
      </c>
      <c r="M608" s="14" t="n">
        <f aca="true">$B$16+NORMINV(RAND(),0,SQRT($B$13*($B$7+$B$8^2))*$B$9*(1-$B$10))</f>
        <v>3876.08883668733</v>
      </c>
      <c r="N608" s="14" t="n">
        <f aca="true">$B$16+NORMINV(RAND(),0,SQRT($B$13*($B$7+$B$8^2))*$B$9*(1-$B$10))</f>
        <v>4077.43454887173</v>
      </c>
      <c r="O608" s="14" t="n">
        <f aca="true">$B$16+NORMINV(RAND(),0,SQRT($B$13*($B$7+$B$8^2))*$B$9*(1-$B$10))</f>
        <v>3717.05010912901</v>
      </c>
      <c r="P608" s="14" t="n">
        <f aca="true">$B$16+NORMINV(RAND(),0,SQRT($B$13*($B$7+$B$8^2))*$B$9*(1-$B$10))</f>
        <v>4210.58111087453</v>
      </c>
      <c r="Q608" s="14" t="n">
        <f aca="true">$B$16+NORMINV(RAND(),0,SQRT($B$13*($B$7+$B$8^2))*$B$9*(1-$B$10))</f>
        <v>4153.39858662514</v>
      </c>
      <c r="R608" s="14" t="n">
        <f aca="false">$B$4-13*($B$5+$B$6)/30-IF($B$11&lt;=13,$B$12,0)+0</f>
        <v>8876.66666666667</v>
      </c>
      <c r="S608" s="14" t="n">
        <f aca="false">$B$4-27*($B$5+$B$6)/30-IF($B$11&lt;=27,$B$12,0)+L608</f>
        <v>11102.5688711602</v>
      </c>
      <c r="T608" s="14" t="n">
        <f aca="false">$B$4-41*($B$5+$B$6)/30-IF($B$11&lt;=41,$B$12,0)+L608+M608</f>
        <v>1507.19104118086</v>
      </c>
      <c r="U608" s="14" t="n">
        <f aca="false">$B$4-55*($B$5+$B$6)/30-IF($B$11&lt;=55,$B$12,0)+L608+M608+N608</f>
        <v>3297.95892338592</v>
      </c>
      <c r="V608" s="14" t="n">
        <f aca="false">$B$4-69*($B$5+$B$6)/30-IF($B$11&lt;=69,$B$12,0)+L608+M608+N608+O608</f>
        <v>4728.34236584826</v>
      </c>
      <c r="W608" s="14" t="n">
        <f aca="false">$B$4-83*($B$5+$B$6)/30-IF($B$11&lt;=83,$B$12,0)+L608+M608+N608+O608+P608</f>
        <v>6652.25681005613</v>
      </c>
      <c r="X608" s="14" t="n">
        <f aca="false">$B$4-90*($B$5+$B$6)/30-IF($B$11&lt;=90,$B$12,0)+L608+M608+N608+O608+P608+Q608</f>
        <v>9662.32206334794</v>
      </c>
      <c r="AA608" s="14" t="n">
        <f aca="false">MIN(R608:X608)</f>
        <v>1507.19104118086</v>
      </c>
    </row>
    <row r="609" customFormat="false" ht="15" hidden="false" customHeight="false" outlineLevel="0" collapsed="false">
      <c r="K609" s="2" t="n">
        <v>604</v>
      </c>
      <c r="L609" s="14" t="n">
        <f aca="true">$B$16+NORMINV(RAND(),0,SQRT($B$13*($B$7+$B$8^2))*$B$9*(1-$B$10))</f>
        <v>4141.16728207836</v>
      </c>
      <c r="M609" s="14" t="n">
        <f aca="true">$B$16+NORMINV(RAND(),0,SQRT($B$13*($B$7+$B$8^2))*$B$9*(1-$B$10))</f>
        <v>3607.62914578794</v>
      </c>
      <c r="N609" s="14" t="n">
        <f aca="true">$B$16+NORMINV(RAND(),0,SQRT($B$13*($B$7+$B$8^2))*$B$9*(1-$B$10))</f>
        <v>3718.97347916479</v>
      </c>
      <c r="O609" s="14" t="n">
        <f aca="true">$B$16+NORMINV(RAND(),0,SQRT($B$13*($B$7+$B$8^2))*$B$9*(1-$B$10))</f>
        <v>3443.38154646445</v>
      </c>
      <c r="P609" s="14" t="n">
        <f aca="true">$B$16+NORMINV(RAND(),0,SQRT($B$13*($B$7+$B$8^2))*$B$9*(1-$B$10))</f>
        <v>3901.10941405193</v>
      </c>
      <c r="Q609" s="14" t="n">
        <f aca="true">$B$16+NORMINV(RAND(),0,SQRT($B$13*($B$7+$B$8^2))*$B$9*(1-$B$10))</f>
        <v>3742.81930732947</v>
      </c>
      <c r="R609" s="14" t="n">
        <f aca="false">$B$4-13*($B$5+$B$6)/30-IF($B$11&lt;=13,$B$12,0)+0</f>
        <v>8876.66666666667</v>
      </c>
      <c r="S609" s="14" t="n">
        <f aca="false">$B$4-27*($B$5+$B$6)/30-IF($B$11&lt;=27,$B$12,0)+L609</f>
        <v>10731.1672820784</v>
      </c>
      <c r="T609" s="14" t="n">
        <f aca="false">$B$4-41*($B$5+$B$6)/30-IF($B$11&lt;=41,$B$12,0)+L609+M609</f>
        <v>867.329761199637</v>
      </c>
      <c r="U609" s="14" t="n">
        <f aca="false">$B$4-55*($B$5+$B$6)/30-IF($B$11&lt;=55,$B$12,0)+L609+M609+N609</f>
        <v>2299.63657369776</v>
      </c>
      <c r="V609" s="14" t="n">
        <f aca="false">$B$4-69*($B$5+$B$6)/30-IF($B$11&lt;=69,$B$12,0)+L609+M609+N609+O609</f>
        <v>3456.35145349555</v>
      </c>
      <c r="W609" s="14" t="n">
        <f aca="false">$B$4-83*($B$5+$B$6)/30-IF($B$11&lt;=83,$B$12,0)+L609+M609+N609+O609+P609</f>
        <v>5070.79420088082</v>
      </c>
      <c r="X609" s="14" t="n">
        <f aca="false">$B$4-90*($B$5+$B$6)/30-IF($B$11&lt;=90,$B$12,0)+L609+M609+N609+O609+P609+Q609</f>
        <v>7670.28017487695</v>
      </c>
      <c r="AA609" s="14" t="n">
        <f aca="false">MIN(R609:X609)</f>
        <v>867.329761199637</v>
      </c>
    </row>
    <row r="610" customFormat="false" ht="15" hidden="false" customHeight="false" outlineLevel="0" collapsed="false">
      <c r="K610" s="2" t="n">
        <v>605</v>
      </c>
      <c r="L610" s="14" t="n">
        <f aca="true">$B$16+NORMINV(RAND(),0,SQRT($B$13*($B$7+$B$8^2))*$B$9*(1-$B$10))</f>
        <v>3959.75124073918</v>
      </c>
      <c r="M610" s="14" t="n">
        <f aca="true">$B$16+NORMINV(RAND(),0,SQRT($B$13*($B$7+$B$8^2))*$B$9*(1-$B$10))</f>
        <v>3998.07229772508</v>
      </c>
      <c r="N610" s="14" t="n">
        <f aca="true">$B$16+NORMINV(RAND(),0,SQRT($B$13*($B$7+$B$8^2))*$B$9*(1-$B$10))</f>
        <v>4177.6164882336</v>
      </c>
      <c r="O610" s="14" t="n">
        <f aca="true">$B$16+NORMINV(RAND(),0,SQRT($B$13*($B$7+$B$8^2))*$B$9*(1-$B$10))</f>
        <v>4169.10829761631</v>
      </c>
      <c r="P610" s="14" t="n">
        <f aca="true">$B$16+NORMINV(RAND(),0,SQRT($B$13*($B$7+$B$8^2))*$B$9*(1-$B$10))</f>
        <v>4076.51109015885</v>
      </c>
      <c r="Q610" s="14" t="n">
        <f aca="true">$B$16+NORMINV(RAND(),0,SQRT($B$13*($B$7+$B$8^2))*$B$9*(1-$B$10))</f>
        <v>4517.70391496595</v>
      </c>
      <c r="R610" s="14" t="n">
        <f aca="false">$B$4-13*($B$5+$B$6)/30-IF($B$11&lt;=13,$B$12,0)+0</f>
        <v>8876.66666666667</v>
      </c>
      <c r="S610" s="14" t="n">
        <f aca="false">$B$4-27*($B$5+$B$6)/30-IF($B$11&lt;=27,$B$12,0)+L610</f>
        <v>10549.7512407392</v>
      </c>
      <c r="T610" s="14" t="n">
        <f aca="false">$B$4-41*($B$5+$B$6)/30-IF($B$11&lt;=41,$B$12,0)+L610+M610</f>
        <v>1076.35687179759</v>
      </c>
      <c r="U610" s="14" t="n">
        <f aca="false">$B$4-55*($B$5+$B$6)/30-IF($B$11&lt;=55,$B$12,0)+L610+M610+N610</f>
        <v>2967.30669336453</v>
      </c>
      <c r="V610" s="14" t="n">
        <f aca="false">$B$4-69*($B$5+$B$6)/30-IF($B$11&lt;=69,$B$12,0)+L610+M610+N610+O610</f>
        <v>4849.74832431417</v>
      </c>
      <c r="W610" s="14" t="n">
        <f aca="false">$B$4-83*($B$5+$B$6)/30-IF($B$11&lt;=83,$B$12,0)+L610+M610+N610+O610+P610</f>
        <v>6639.59274780636</v>
      </c>
      <c r="X610" s="14" t="n">
        <f aca="false">$B$4-90*($B$5+$B$6)/30-IF($B$11&lt;=90,$B$12,0)+L610+M610+N610+O610+P610+Q610</f>
        <v>10013.963329439</v>
      </c>
      <c r="AA610" s="14" t="n">
        <f aca="false">MIN(R610:X610)</f>
        <v>1076.35687179759</v>
      </c>
    </row>
    <row r="611" customFormat="false" ht="15" hidden="false" customHeight="false" outlineLevel="0" collapsed="false">
      <c r="K611" s="2" t="n">
        <v>606</v>
      </c>
      <c r="L611" s="14" t="n">
        <f aca="true">$B$16+NORMINV(RAND(),0,SQRT($B$13*($B$7+$B$8^2))*$B$9*(1-$B$10))</f>
        <v>3664.26036654777</v>
      </c>
      <c r="M611" s="14" t="n">
        <f aca="true">$B$16+NORMINV(RAND(),0,SQRT($B$13*($B$7+$B$8^2))*$B$9*(1-$B$10))</f>
        <v>3524.44301255861</v>
      </c>
      <c r="N611" s="14" t="n">
        <f aca="true">$B$16+NORMINV(RAND(),0,SQRT($B$13*($B$7+$B$8^2))*$B$9*(1-$B$10))</f>
        <v>3878.59880017706</v>
      </c>
      <c r="O611" s="14" t="n">
        <f aca="true">$B$16+NORMINV(RAND(),0,SQRT($B$13*($B$7+$B$8^2))*$B$9*(1-$B$10))</f>
        <v>4661.24370604612</v>
      </c>
      <c r="P611" s="14" t="n">
        <f aca="true">$B$16+NORMINV(RAND(),0,SQRT($B$13*($B$7+$B$8^2))*$B$9*(1-$B$10))</f>
        <v>3727.02240439351</v>
      </c>
      <c r="Q611" s="14" t="n">
        <f aca="true">$B$16+NORMINV(RAND(),0,SQRT($B$13*($B$7+$B$8^2))*$B$9*(1-$B$10))</f>
        <v>4181.39214258642</v>
      </c>
      <c r="R611" s="14" t="n">
        <f aca="false">$B$4-13*($B$5+$B$6)/30-IF($B$11&lt;=13,$B$12,0)+0</f>
        <v>8876.66666666667</v>
      </c>
      <c r="S611" s="14" t="n">
        <f aca="false">$B$4-27*($B$5+$B$6)/30-IF($B$11&lt;=27,$B$12,0)+L611</f>
        <v>10254.2603665478</v>
      </c>
      <c r="T611" s="14" t="n">
        <f aca="false">$B$4-41*($B$5+$B$6)/30-IF($B$11&lt;=41,$B$12,0)+L611+M611</f>
        <v>307.236712439713</v>
      </c>
      <c r="U611" s="14" t="n">
        <f aca="false">$B$4-55*($B$5+$B$6)/30-IF($B$11&lt;=55,$B$12,0)+L611+M611+N611</f>
        <v>1899.1688459501</v>
      </c>
      <c r="V611" s="14" t="n">
        <f aca="false">$B$4-69*($B$5+$B$6)/30-IF($B$11&lt;=69,$B$12,0)+L611+M611+N611+O611</f>
        <v>4273.74588532955</v>
      </c>
      <c r="W611" s="14" t="n">
        <f aca="false">$B$4-83*($B$5+$B$6)/30-IF($B$11&lt;=83,$B$12,0)+L611+M611+N611+O611+P611</f>
        <v>5714.1016230564</v>
      </c>
      <c r="X611" s="14" t="n">
        <f aca="false">$B$4-90*($B$5+$B$6)/30-IF($B$11&lt;=90,$B$12,0)+L611+M611+N611+O611+P611+Q611</f>
        <v>8752.16043230949</v>
      </c>
      <c r="AA611" s="14" t="n">
        <f aca="false">MIN(R611:X611)</f>
        <v>307.236712439713</v>
      </c>
    </row>
    <row r="612" customFormat="false" ht="15" hidden="false" customHeight="false" outlineLevel="0" collapsed="false">
      <c r="K612" s="2" t="n">
        <v>607</v>
      </c>
      <c r="L612" s="14" t="n">
        <f aca="true">$B$16+NORMINV(RAND(),0,SQRT($B$13*($B$7+$B$8^2))*$B$9*(1-$B$10))</f>
        <v>3437.84170284914</v>
      </c>
      <c r="M612" s="14" t="n">
        <f aca="true">$B$16+NORMINV(RAND(),0,SQRT($B$13*($B$7+$B$8^2))*$B$9*(1-$B$10))</f>
        <v>4315.35556543396</v>
      </c>
      <c r="N612" s="14" t="n">
        <f aca="true">$B$16+NORMINV(RAND(),0,SQRT($B$13*($B$7+$B$8^2))*$B$9*(1-$B$10))</f>
        <v>4538.46922506676</v>
      </c>
      <c r="O612" s="14" t="n">
        <f aca="true">$B$16+NORMINV(RAND(),0,SQRT($B$13*($B$7+$B$8^2))*$B$9*(1-$B$10))</f>
        <v>3652.10912494159</v>
      </c>
      <c r="P612" s="14" t="n">
        <f aca="true">$B$16+NORMINV(RAND(),0,SQRT($B$13*($B$7+$B$8^2))*$B$9*(1-$B$10))</f>
        <v>3290.39282654543</v>
      </c>
      <c r="Q612" s="14" t="n">
        <f aca="true">$B$16+NORMINV(RAND(),0,SQRT($B$13*($B$7+$B$8^2))*$B$9*(1-$B$10))</f>
        <v>4352.89539344071</v>
      </c>
      <c r="R612" s="14" t="n">
        <f aca="false">$B$4-13*($B$5+$B$6)/30-IF($B$11&lt;=13,$B$12,0)+0</f>
        <v>8876.66666666667</v>
      </c>
      <c r="S612" s="14" t="n">
        <f aca="false">$B$4-27*($B$5+$B$6)/30-IF($B$11&lt;=27,$B$12,0)+L612</f>
        <v>10027.8417028491</v>
      </c>
      <c r="T612" s="14" t="n">
        <f aca="false">$B$4-41*($B$5+$B$6)/30-IF($B$11&lt;=41,$B$12,0)+L612+M612</f>
        <v>871.730601616437</v>
      </c>
      <c r="U612" s="14" t="n">
        <f aca="false">$B$4-55*($B$5+$B$6)/30-IF($B$11&lt;=55,$B$12,0)+L612+M612+N612</f>
        <v>3123.53316001653</v>
      </c>
      <c r="V612" s="14" t="n">
        <f aca="false">$B$4-69*($B$5+$B$6)/30-IF($B$11&lt;=69,$B$12,0)+L612+M612+N612+O612</f>
        <v>4488.97561829146</v>
      </c>
      <c r="W612" s="14" t="n">
        <f aca="false">$B$4-83*($B$5+$B$6)/30-IF($B$11&lt;=83,$B$12,0)+L612+M612+N612+O612+P612</f>
        <v>5492.70177817022</v>
      </c>
      <c r="X612" s="14" t="n">
        <f aca="false">$B$4-90*($B$5+$B$6)/30-IF($B$11&lt;=90,$B$12,0)+L612+M612+N612+O612+P612+Q612</f>
        <v>8702.2638382776</v>
      </c>
      <c r="AA612" s="14" t="n">
        <f aca="false">MIN(R612:X612)</f>
        <v>871.730601616437</v>
      </c>
    </row>
    <row r="613" customFormat="false" ht="15" hidden="false" customHeight="false" outlineLevel="0" collapsed="false">
      <c r="K613" s="2" t="n">
        <v>608</v>
      </c>
      <c r="L613" s="14" t="n">
        <f aca="true">$B$16+NORMINV(RAND(),0,SQRT($B$13*($B$7+$B$8^2))*$B$9*(1-$B$10))</f>
        <v>4605.70324158498</v>
      </c>
      <c r="M613" s="14" t="n">
        <f aca="true">$B$16+NORMINV(RAND(),0,SQRT($B$13*($B$7+$B$8^2))*$B$9*(1-$B$10))</f>
        <v>3922.93925920289</v>
      </c>
      <c r="N613" s="14" t="n">
        <f aca="true">$B$16+NORMINV(RAND(),0,SQRT($B$13*($B$7+$B$8^2))*$B$9*(1-$B$10))</f>
        <v>4388.71339209852</v>
      </c>
      <c r="O613" s="14" t="n">
        <f aca="true">$B$16+NORMINV(RAND(),0,SQRT($B$13*($B$7+$B$8^2))*$B$9*(1-$B$10))</f>
        <v>3363.09817374201</v>
      </c>
      <c r="P613" s="14" t="n">
        <f aca="true">$B$16+NORMINV(RAND(),0,SQRT($B$13*($B$7+$B$8^2))*$B$9*(1-$B$10))</f>
        <v>4527.40505944555</v>
      </c>
      <c r="Q613" s="14" t="n">
        <f aca="true">$B$16+NORMINV(RAND(),0,SQRT($B$13*($B$7+$B$8^2))*$B$9*(1-$B$10))</f>
        <v>3699.32944521301</v>
      </c>
      <c r="R613" s="14" t="n">
        <f aca="false">$B$4-13*($B$5+$B$6)/30-IF($B$11&lt;=13,$B$12,0)+0</f>
        <v>8876.66666666667</v>
      </c>
      <c r="S613" s="14" t="n">
        <f aca="false">$B$4-27*($B$5+$B$6)/30-IF($B$11&lt;=27,$B$12,0)+L613</f>
        <v>11195.703241585</v>
      </c>
      <c r="T613" s="14" t="n">
        <f aca="false">$B$4-41*($B$5+$B$6)/30-IF($B$11&lt;=41,$B$12,0)+L613+M613</f>
        <v>1647.1758341212</v>
      </c>
      <c r="U613" s="14" t="n">
        <f aca="false">$B$4-55*($B$5+$B$6)/30-IF($B$11&lt;=55,$B$12,0)+L613+M613+N613</f>
        <v>3749.22255955306</v>
      </c>
      <c r="V613" s="14" t="n">
        <f aca="false">$B$4-69*($B$5+$B$6)/30-IF($B$11&lt;=69,$B$12,0)+L613+M613+N613+O613</f>
        <v>4825.6540666284</v>
      </c>
      <c r="W613" s="14" t="n">
        <f aca="false">$B$4-83*($B$5+$B$6)/30-IF($B$11&lt;=83,$B$12,0)+L613+M613+N613+O613+P613</f>
        <v>7066.39245940728</v>
      </c>
      <c r="X613" s="14" t="n">
        <f aca="false">$B$4-90*($B$5+$B$6)/30-IF($B$11&lt;=90,$B$12,0)+L613+M613+N613+O613+P613+Q613</f>
        <v>9622.38857128696</v>
      </c>
      <c r="AA613" s="14" t="n">
        <f aca="false">MIN(R613:X613)</f>
        <v>1647.1758341212</v>
      </c>
    </row>
    <row r="614" customFormat="false" ht="15" hidden="false" customHeight="false" outlineLevel="0" collapsed="false">
      <c r="K614" s="2" t="n">
        <v>609</v>
      </c>
      <c r="L614" s="14" t="n">
        <f aca="true">$B$16+NORMINV(RAND(),0,SQRT($B$13*($B$7+$B$8^2))*$B$9*(1-$B$10))</f>
        <v>4205.85707079835</v>
      </c>
      <c r="M614" s="14" t="n">
        <f aca="true">$B$16+NORMINV(RAND(),0,SQRT($B$13*($B$7+$B$8^2))*$B$9*(1-$B$10))</f>
        <v>4077.53607051145</v>
      </c>
      <c r="N614" s="14" t="n">
        <f aca="true">$B$16+NORMINV(RAND(),0,SQRT($B$13*($B$7+$B$8^2))*$B$9*(1-$B$10))</f>
        <v>4343.94301259209</v>
      </c>
      <c r="O614" s="14" t="n">
        <f aca="true">$B$16+NORMINV(RAND(),0,SQRT($B$13*($B$7+$B$8^2))*$B$9*(1-$B$10))</f>
        <v>4452.73445571823</v>
      </c>
      <c r="P614" s="14" t="n">
        <f aca="true">$B$16+NORMINV(RAND(),0,SQRT($B$13*($B$7+$B$8^2))*$B$9*(1-$B$10))</f>
        <v>3842.5914873881</v>
      </c>
      <c r="Q614" s="14" t="n">
        <f aca="true">$B$16+NORMINV(RAND(),0,SQRT($B$13*($B$7+$B$8^2))*$B$9*(1-$B$10))</f>
        <v>3712.20001115336</v>
      </c>
      <c r="R614" s="14" t="n">
        <f aca="false">$B$4-13*($B$5+$B$6)/30-IF($B$11&lt;=13,$B$12,0)+0</f>
        <v>8876.66666666667</v>
      </c>
      <c r="S614" s="14" t="n">
        <f aca="false">$B$4-27*($B$5+$B$6)/30-IF($B$11&lt;=27,$B$12,0)+L614</f>
        <v>10795.8570707983</v>
      </c>
      <c r="T614" s="14" t="n">
        <f aca="false">$B$4-41*($B$5+$B$6)/30-IF($B$11&lt;=41,$B$12,0)+L614+M614</f>
        <v>1401.92647464313</v>
      </c>
      <c r="U614" s="14" t="n">
        <f aca="false">$B$4-55*($B$5+$B$6)/30-IF($B$11&lt;=55,$B$12,0)+L614+M614+N614</f>
        <v>3459.20282056856</v>
      </c>
      <c r="V614" s="14" t="n">
        <f aca="false">$B$4-69*($B$5+$B$6)/30-IF($B$11&lt;=69,$B$12,0)+L614+M614+N614+O614</f>
        <v>5625.27060962012</v>
      </c>
      <c r="W614" s="14" t="n">
        <f aca="false">$B$4-83*($B$5+$B$6)/30-IF($B$11&lt;=83,$B$12,0)+L614+M614+N614+O614+P614</f>
        <v>7181.19543034155</v>
      </c>
      <c r="X614" s="14" t="n">
        <f aca="false">$B$4-90*($B$5+$B$6)/30-IF($B$11&lt;=90,$B$12,0)+L614+M614+N614+O614+P614+Q614</f>
        <v>9750.06210816157</v>
      </c>
      <c r="AA614" s="14" t="n">
        <f aca="false">MIN(R614:X614)</f>
        <v>1401.92647464313</v>
      </c>
    </row>
    <row r="615" customFormat="false" ht="15" hidden="false" customHeight="false" outlineLevel="0" collapsed="false">
      <c r="K615" s="2" t="n">
        <v>610</v>
      </c>
      <c r="L615" s="14" t="n">
        <f aca="true">$B$16+NORMINV(RAND(),0,SQRT($B$13*($B$7+$B$8^2))*$B$9*(1-$B$10))</f>
        <v>4562.05829225926</v>
      </c>
      <c r="M615" s="14" t="n">
        <f aca="true">$B$16+NORMINV(RAND(),0,SQRT($B$13*($B$7+$B$8^2))*$B$9*(1-$B$10))</f>
        <v>3348.37330372461</v>
      </c>
      <c r="N615" s="14" t="n">
        <f aca="true">$B$16+NORMINV(RAND(),0,SQRT($B$13*($B$7+$B$8^2))*$B$9*(1-$B$10))</f>
        <v>4278.89425339423</v>
      </c>
      <c r="O615" s="14" t="n">
        <f aca="true">$B$16+NORMINV(RAND(),0,SQRT($B$13*($B$7+$B$8^2))*$B$9*(1-$B$10))</f>
        <v>4043.41095067065</v>
      </c>
      <c r="P615" s="14" t="n">
        <f aca="true">$B$16+NORMINV(RAND(),0,SQRT($B$13*($B$7+$B$8^2))*$B$9*(1-$B$10))</f>
        <v>4451.75459945581</v>
      </c>
      <c r="Q615" s="14" t="n">
        <f aca="true">$B$16+NORMINV(RAND(),0,SQRT($B$13*($B$7+$B$8^2))*$B$9*(1-$B$10))</f>
        <v>4497.34401196252</v>
      </c>
      <c r="R615" s="14" t="n">
        <f aca="false">$B$4-13*($B$5+$B$6)/30-IF($B$11&lt;=13,$B$12,0)+0</f>
        <v>8876.66666666667</v>
      </c>
      <c r="S615" s="14" t="n">
        <f aca="false">$B$4-27*($B$5+$B$6)/30-IF($B$11&lt;=27,$B$12,0)+L615</f>
        <v>11152.0582922593</v>
      </c>
      <c r="T615" s="14" t="n">
        <f aca="false">$B$4-41*($B$5+$B$6)/30-IF($B$11&lt;=41,$B$12,0)+L615+M615</f>
        <v>1028.9649293172</v>
      </c>
      <c r="U615" s="14" t="n">
        <f aca="false">$B$4-55*($B$5+$B$6)/30-IF($B$11&lt;=55,$B$12,0)+L615+M615+N615</f>
        <v>3021.19251604477</v>
      </c>
      <c r="V615" s="14" t="n">
        <f aca="false">$B$4-69*($B$5+$B$6)/30-IF($B$11&lt;=69,$B$12,0)+L615+M615+N615+O615</f>
        <v>4777.93680004875</v>
      </c>
      <c r="W615" s="14" t="n">
        <f aca="false">$B$4-83*($B$5+$B$6)/30-IF($B$11&lt;=83,$B$12,0)+L615+M615+N615+O615+P615</f>
        <v>6943.02473283789</v>
      </c>
      <c r="X615" s="14" t="n">
        <f aca="false">$B$4-90*($B$5+$B$6)/30-IF($B$11&lt;=90,$B$12,0)+L615+M615+N615+O615+P615+Q615</f>
        <v>10297.0354114671</v>
      </c>
      <c r="AA615" s="14" t="n">
        <f aca="false">MIN(R615:X615)</f>
        <v>1028.9649293172</v>
      </c>
    </row>
    <row r="616" customFormat="false" ht="15" hidden="false" customHeight="false" outlineLevel="0" collapsed="false">
      <c r="K616" s="2" t="n">
        <v>611</v>
      </c>
      <c r="L616" s="14" t="n">
        <f aca="true">$B$16+NORMINV(RAND(),0,SQRT($B$13*($B$7+$B$8^2))*$B$9*(1-$B$10))</f>
        <v>3660.4302738187</v>
      </c>
      <c r="M616" s="14" t="n">
        <f aca="true">$B$16+NORMINV(RAND(),0,SQRT($B$13*($B$7+$B$8^2))*$B$9*(1-$B$10))</f>
        <v>4397.46848132787</v>
      </c>
      <c r="N616" s="14" t="n">
        <f aca="true">$B$16+NORMINV(RAND(),0,SQRT($B$13*($B$7+$B$8^2))*$B$9*(1-$B$10))</f>
        <v>4227.07871147504</v>
      </c>
      <c r="O616" s="14" t="n">
        <f aca="true">$B$16+NORMINV(RAND(),0,SQRT($B$13*($B$7+$B$8^2))*$B$9*(1-$B$10))</f>
        <v>3594.79624007022</v>
      </c>
      <c r="P616" s="14" t="n">
        <f aca="true">$B$16+NORMINV(RAND(),0,SQRT($B$13*($B$7+$B$8^2))*$B$9*(1-$B$10))</f>
        <v>3881.54230231907</v>
      </c>
      <c r="Q616" s="14" t="n">
        <f aca="true">$B$16+NORMINV(RAND(),0,SQRT($B$13*($B$7+$B$8^2))*$B$9*(1-$B$10))</f>
        <v>4134.29347974482</v>
      </c>
      <c r="R616" s="14" t="n">
        <f aca="false">$B$4-13*($B$5+$B$6)/30-IF($B$11&lt;=13,$B$12,0)+0</f>
        <v>8876.66666666667</v>
      </c>
      <c r="S616" s="14" t="n">
        <f aca="false">$B$4-27*($B$5+$B$6)/30-IF($B$11&lt;=27,$B$12,0)+L616</f>
        <v>10250.4302738187</v>
      </c>
      <c r="T616" s="14" t="n">
        <f aca="false">$B$4-41*($B$5+$B$6)/30-IF($B$11&lt;=41,$B$12,0)+L616+M616</f>
        <v>1176.4320884799</v>
      </c>
      <c r="U616" s="14" t="n">
        <f aca="false">$B$4-55*($B$5+$B$6)/30-IF($B$11&lt;=55,$B$12,0)+L616+M616+N616</f>
        <v>3116.84413328827</v>
      </c>
      <c r="V616" s="14" t="n">
        <f aca="false">$B$4-69*($B$5+$B$6)/30-IF($B$11&lt;=69,$B$12,0)+L616+M616+N616+O616</f>
        <v>4424.97370669182</v>
      </c>
      <c r="W616" s="14" t="n">
        <f aca="false">$B$4-83*($B$5+$B$6)/30-IF($B$11&lt;=83,$B$12,0)+L616+M616+N616+O616+P616</f>
        <v>6019.84934234422</v>
      </c>
      <c r="X616" s="14" t="n">
        <f aca="false">$B$4-90*($B$5+$B$6)/30-IF($B$11&lt;=90,$B$12,0)+L616+M616+N616+O616+P616+Q616</f>
        <v>9010.80948875571</v>
      </c>
      <c r="AA616" s="14" t="n">
        <f aca="false">MIN(R616:X616)</f>
        <v>1176.4320884799</v>
      </c>
    </row>
    <row r="617" customFormat="false" ht="15" hidden="false" customHeight="false" outlineLevel="0" collapsed="false">
      <c r="K617" s="2" t="n">
        <v>612</v>
      </c>
      <c r="L617" s="14" t="n">
        <f aca="true">$B$16+NORMINV(RAND(),0,SQRT($B$13*($B$7+$B$8^2))*$B$9*(1-$B$10))</f>
        <v>4329.84609940002</v>
      </c>
      <c r="M617" s="14" t="n">
        <f aca="true">$B$16+NORMINV(RAND(),0,SQRT($B$13*($B$7+$B$8^2))*$B$9*(1-$B$10))</f>
        <v>3949.79793293918</v>
      </c>
      <c r="N617" s="14" t="n">
        <f aca="true">$B$16+NORMINV(RAND(),0,SQRT($B$13*($B$7+$B$8^2))*$B$9*(1-$B$10))</f>
        <v>3992.72659748255</v>
      </c>
      <c r="O617" s="14" t="n">
        <f aca="true">$B$16+NORMINV(RAND(),0,SQRT($B$13*($B$7+$B$8^2))*$B$9*(1-$B$10))</f>
        <v>3968.07212630937</v>
      </c>
      <c r="P617" s="14" t="n">
        <f aca="true">$B$16+NORMINV(RAND(),0,SQRT($B$13*($B$7+$B$8^2))*$B$9*(1-$B$10))</f>
        <v>3999.6692227926</v>
      </c>
      <c r="Q617" s="14" t="n">
        <f aca="true">$B$16+NORMINV(RAND(),0,SQRT($B$13*($B$7+$B$8^2))*$B$9*(1-$B$10))</f>
        <v>3982.22694882804</v>
      </c>
      <c r="R617" s="14" t="n">
        <f aca="false">$B$4-13*($B$5+$B$6)/30-IF($B$11&lt;=13,$B$12,0)+0</f>
        <v>8876.66666666667</v>
      </c>
      <c r="S617" s="14" t="n">
        <f aca="false">$B$4-27*($B$5+$B$6)/30-IF($B$11&lt;=27,$B$12,0)+L617</f>
        <v>10919.8460994</v>
      </c>
      <c r="T617" s="14" t="n">
        <f aca="false">$B$4-41*($B$5+$B$6)/30-IF($B$11&lt;=41,$B$12,0)+L617+M617</f>
        <v>1398.17736567254</v>
      </c>
      <c r="U617" s="14" t="n">
        <f aca="false">$B$4-55*($B$5+$B$6)/30-IF($B$11&lt;=55,$B$12,0)+L617+M617+N617</f>
        <v>3104.23729648842</v>
      </c>
      <c r="V617" s="14" t="n">
        <f aca="false">$B$4-69*($B$5+$B$6)/30-IF($B$11&lt;=69,$B$12,0)+L617+M617+N617+O617</f>
        <v>4785.64275613112</v>
      </c>
      <c r="W617" s="14" t="n">
        <f aca="false">$B$4-83*($B$5+$B$6)/30-IF($B$11&lt;=83,$B$12,0)+L617+M617+N617+O617+P617</f>
        <v>6498.64531225706</v>
      </c>
      <c r="X617" s="14" t="n">
        <f aca="false">$B$4-90*($B$5+$B$6)/30-IF($B$11&lt;=90,$B$12,0)+L617+M617+N617+O617+P617+Q617</f>
        <v>9337.53892775176</v>
      </c>
      <c r="AA617" s="14" t="n">
        <f aca="false">MIN(R617:X617)</f>
        <v>1398.17736567254</v>
      </c>
    </row>
    <row r="618" customFormat="false" ht="15" hidden="false" customHeight="false" outlineLevel="0" collapsed="false">
      <c r="K618" s="2" t="n">
        <v>613</v>
      </c>
      <c r="L618" s="14" t="n">
        <f aca="true">$B$16+NORMINV(RAND(),0,SQRT($B$13*($B$7+$B$8^2))*$B$9*(1-$B$10))</f>
        <v>4346.50545307205</v>
      </c>
      <c r="M618" s="14" t="n">
        <f aca="true">$B$16+NORMINV(RAND(),0,SQRT($B$13*($B$7+$B$8^2))*$B$9*(1-$B$10))</f>
        <v>4193.35783365662</v>
      </c>
      <c r="N618" s="14" t="n">
        <f aca="true">$B$16+NORMINV(RAND(),0,SQRT($B$13*($B$7+$B$8^2))*$B$9*(1-$B$10))</f>
        <v>3996.48961393872</v>
      </c>
      <c r="O618" s="14" t="n">
        <f aca="true">$B$16+NORMINV(RAND(),0,SQRT($B$13*($B$7+$B$8^2))*$B$9*(1-$B$10))</f>
        <v>3656.43538311612</v>
      </c>
      <c r="P618" s="14" t="n">
        <f aca="true">$B$16+NORMINV(RAND(),0,SQRT($B$13*($B$7+$B$8^2))*$B$9*(1-$B$10))</f>
        <v>4644.5497053269</v>
      </c>
      <c r="Q618" s="14" t="n">
        <f aca="true">$B$16+NORMINV(RAND(),0,SQRT($B$13*($B$7+$B$8^2))*$B$9*(1-$B$10))</f>
        <v>4128.5290114037</v>
      </c>
      <c r="R618" s="14" t="n">
        <f aca="false">$B$4-13*($B$5+$B$6)/30-IF($B$11&lt;=13,$B$12,0)+0</f>
        <v>8876.66666666667</v>
      </c>
      <c r="S618" s="14" t="n">
        <f aca="false">$B$4-27*($B$5+$B$6)/30-IF($B$11&lt;=27,$B$12,0)+L618</f>
        <v>10936.5054530721</v>
      </c>
      <c r="T618" s="14" t="n">
        <f aca="false">$B$4-41*($B$5+$B$6)/30-IF($B$11&lt;=41,$B$12,0)+L618+M618</f>
        <v>1658.396620062</v>
      </c>
      <c r="U618" s="14" t="n">
        <f aca="false">$B$4-55*($B$5+$B$6)/30-IF($B$11&lt;=55,$B$12,0)+L618+M618+N618</f>
        <v>3368.21956733405</v>
      </c>
      <c r="V618" s="14" t="n">
        <f aca="false">$B$4-69*($B$5+$B$6)/30-IF($B$11&lt;=69,$B$12,0)+L618+M618+N618+O618</f>
        <v>4737.9882837835</v>
      </c>
      <c r="W618" s="14" t="n">
        <f aca="false">$B$4-83*($B$5+$B$6)/30-IF($B$11&lt;=83,$B$12,0)+L618+M618+N618+O618+P618</f>
        <v>7095.87132244373</v>
      </c>
      <c r="X618" s="14" t="n">
        <f aca="false">$B$4-90*($B$5+$B$6)/30-IF($B$11&lt;=90,$B$12,0)+L618+M618+N618+O618+P618+Q618</f>
        <v>10081.0670005141</v>
      </c>
      <c r="AA618" s="14" t="n">
        <f aca="false">MIN(R618:X618)</f>
        <v>1658.396620062</v>
      </c>
    </row>
    <row r="619" customFormat="false" ht="15" hidden="false" customHeight="false" outlineLevel="0" collapsed="false">
      <c r="K619" s="2" t="n">
        <v>614</v>
      </c>
      <c r="L619" s="14" t="n">
        <f aca="true">$B$16+NORMINV(RAND(),0,SQRT($B$13*($B$7+$B$8^2))*$B$9*(1-$B$10))</f>
        <v>3928.01254383941</v>
      </c>
      <c r="M619" s="14" t="n">
        <f aca="true">$B$16+NORMINV(RAND(),0,SQRT($B$13*($B$7+$B$8^2))*$B$9*(1-$B$10))</f>
        <v>3750.85518961186</v>
      </c>
      <c r="N619" s="14" t="n">
        <f aca="true">$B$16+NORMINV(RAND(),0,SQRT($B$13*($B$7+$B$8^2))*$B$9*(1-$B$10))</f>
        <v>3303.37329291721</v>
      </c>
      <c r="O619" s="14" t="n">
        <f aca="true">$B$16+NORMINV(RAND(),0,SQRT($B$13*($B$7+$B$8^2))*$B$9*(1-$B$10))</f>
        <v>3665.05757779318</v>
      </c>
      <c r="P619" s="14" t="n">
        <f aca="true">$B$16+NORMINV(RAND(),0,SQRT($B$13*($B$7+$B$8^2))*$B$9*(1-$B$10))</f>
        <v>3783.17196387226</v>
      </c>
      <c r="Q619" s="14" t="n">
        <f aca="true">$B$16+NORMINV(RAND(),0,SQRT($B$13*($B$7+$B$8^2))*$B$9*(1-$B$10))</f>
        <v>4279.42186974795</v>
      </c>
      <c r="R619" s="14" t="n">
        <f aca="false">$B$4-13*($B$5+$B$6)/30-IF($B$11&lt;=13,$B$12,0)+0</f>
        <v>8876.66666666667</v>
      </c>
      <c r="S619" s="14" t="n">
        <f aca="false">$B$4-27*($B$5+$B$6)/30-IF($B$11&lt;=27,$B$12,0)+L619</f>
        <v>10518.0125438394</v>
      </c>
      <c r="T619" s="14" t="n">
        <f aca="false">$B$4-41*($B$5+$B$6)/30-IF($B$11&lt;=41,$B$12,0)+L619+M619</f>
        <v>797.401066784604</v>
      </c>
      <c r="U619" s="14" t="n">
        <f aca="false">$B$4-55*($B$5+$B$6)/30-IF($B$11&lt;=55,$B$12,0)+L619+M619+N619</f>
        <v>1814.10769303514</v>
      </c>
      <c r="V619" s="14" t="n">
        <f aca="false">$B$4-69*($B$5+$B$6)/30-IF($B$11&lt;=69,$B$12,0)+L619+M619+N619+O619</f>
        <v>3192.49860416165</v>
      </c>
      <c r="W619" s="14" t="n">
        <f aca="false">$B$4-83*($B$5+$B$6)/30-IF($B$11&lt;=83,$B$12,0)+L619+M619+N619+O619+P619</f>
        <v>4689.00390136725</v>
      </c>
      <c r="X619" s="14" t="n">
        <f aca="false">$B$4-90*($B$5+$B$6)/30-IF($B$11&lt;=90,$B$12,0)+L619+M619+N619+O619+P619+Q619</f>
        <v>7825.09243778186</v>
      </c>
      <c r="AA619" s="14" t="n">
        <f aca="false">MIN(R619:X619)</f>
        <v>797.401066784604</v>
      </c>
    </row>
    <row r="620" customFormat="false" ht="15" hidden="false" customHeight="false" outlineLevel="0" collapsed="false">
      <c r="K620" s="2" t="n">
        <v>615</v>
      </c>
      <c r="L620" s="14" t="n">
        <f aca="true">$B$16+NORMINV(RAND(),0,SQRT($B$13*($B$7+$B$8^2))*$B$9*(1-$B$10))</f>
        <v>4172.90827428543</v>
      </c>
      <c r="M620" s="14" t="n">
        <f aca="true">$B$16+NORMINV(RAND(),0,SQRT($B$13*($B$7+$B$8^2))*$B$9*(1-$B$10))</f>
        <v>3955.55228758112</v>
      </c>
      <c r="N620" s="14" t="n">
        <f aca="true">$B$16+NORMINV(RAND(),0,SQRT($B$13*($B$7+$B$8^2))*$B$9*(1-$B$10))</f>
        <v>3957.82301843473</v>
      </c>
      <c r="O620" s="14" t="n">
        <f aca="true">$B$16+NORMINV(RAND(),0,SQRT($B$13*($B$7+$B$8^2))*$B$9*(1-$B$10))</f>
        <v>4230.94643801951</v>
      </c>
      <c r="P620" s="14" t="n">
        <f aca="true">$B$16+NORMINV(RAND(),0,SQRT($B$13*($B$7+$B$8^2))*$B$9*(1-$B$10))</f>
        <v>3765.51071492209</v>
      </c>
      <c r="Q620" s="14" t="n">
        <f aca="true">$B$16+NORMINV(RAND(),0,SQRT($B$13*($B$7+$B$8^2))*$B$9*(1-$B$10))</f>
        <v>3884.02109412749</v>
      </c>
      <c r="R620" s="14" t="n">
        <f aca="false">$B$4-13*($B$5+$B$6)/30-IF($B$11&lt;=13,$B$12,0)+0</f>
        <v>8876.66666666667</v>
      </c>
      <c r="S620" s="14" t="n">
        <f aca="false">$B$4-27*($B$5+$B$6)/30-IF($B$11&lt;=27,$B$12,0)+L620</f>
        <v>10762.9082742854</v>
      </c>
      <c r="T620" s="14" t="n">
        <f aca="false">$B$4-41*($B$5+$B$6)/30-IF($B$11&lt;=41,$B$12,0)+L620+M620</f>
        <v>1246.99389519988</v>
      </c>
      <c r="U620" s="14" t="n">
        <f aca="false">$B$4-55*($B$5+$B$6)/30-IF($B$11&lt;=55,$B$12,0)+L620+M620+N620</f>
        <v>2918.15024696794</v>
      </c>
      <c r="V620" s="14" t="n">
        <f aca="false">$B$4-69*($B$5+$B$6)/30-IF($B$11&lt;=69,$B$12,0)+L620+M620+N620+O620</f>
        <v>4862.43001832078</v>
      </c>
      <c r="W620" s="14" t="n">
        <f aca="false">$B$4-83*($B$5+$B$6)/30-IF($B$11&lt;=83,$B$12,0)+L620+M620+N620+O620+P620</f>
        <v>6341.27406657621</v>
      </c>
      <c r="X620" s="14" t="n">
        <f aca="false">$B$4-90*($B$5+$B$6)/30-IF($B$11&lt;=90,$B$12,0)+L620+M620+N620+O620+P620+Q620</f>
        <v>9081.96182737037</v>
      </c>
      <c r="AA620" s="14" t="n">
        <f aca="false">MIN(R620:X620)</f>
        <v>1246.99389519988</v>
      </c>
    </row>
    <row r="621" customFormat="false" ht="15" hidden="false" customHeight="false" outlineLevel="0" collapsed="false">
      <c r="K621" s="2" t="n">
        <v>616</v>
      </c>
      <c r="L621" s="14" t="n">
        <f aca="true">$B$16+NORMINV(RAND(),0,SQRT($B$13*($B$7+$B$8^2))*$B$9*(1-$B$10))</f>
        <v>4145.46454727686</v>
      </c>
      <c r="M621" s="14" t="n">
        <f aca="true">$B$16+NORMINV(RAND(),0,SQRT($B$13*($B$7+$B$8^2))*$B$9*(1-$B$10))</f>
        <v>3894.04076083687</v>
      </c>
      <c r="N621" s="14" t="n">
        <f aca="true">$B$16+NORMINV(RAND(),0,SQRT($B$13*($B$7+$B$8^2))*$B$9*(1-$B$10))</f>
        <v>4622.1243842613</v>
      </c>
      <c r="O621" s="14" t="n">
        <f aca="true">$B$16+NORMINV(RAND(),0,SQRT($B$13*($B$7+$B$8^2))*$B$9*(1-$B$10))</f>
        <v>3826.00359370855</v>
      </c>
      <c r="P621" s="14" t="n">
        <f aca="true">$B$16+NORMINV(RAND(),0,SQRT($B$13*($B$7+$B$8^2))*$B$9*(1-$B$10))</f>
        <v>4265.69824646202</v>
      </c>
      <c r="Q621" s="14" t="n">
        <f aca="true">$B$16+NORMINV(RAND(),0,SQRT($B$13*($B$7+$B$8^2))*$B$9*(1-$B$10))</f>
        <v>4096.81095743289</v>
      </c>
      <c r="R621" s="14" t="n">
        <f aca="false">$B$4-13*($B$5+$B$6)/30-IF($B$11&lt;=13,$B$12,0)+0</f>
        <v>8876.66666666667</v>
      </c>
      <c r="S621" s="14" t="n">
        <f aca="false">$B$4-27*($B$5+$B$6)/30-IF($B$11&lt;=27,$B$12,0)+L621</f>
        <v>10735.4645472769</v>
      </c>
      <c r="T621" s="14" t="n">
        <f aca="false">$B$4-41*($B$5+$B$6)/30-IF($B$11&lt;=41,$B$12,0)+L621+M621</f>
        <v>1158.03864144706</v>
      </c>
      <c r="U621" s="14" t="n">
        <f aca="false">$B$4-55*($B$5+$B$6)/30-IF($B$11&lt;=55,$B$12,0)+L621+M621+N621</f>
        <v>3493.49635904169</v>
      </c>
      <c r="V621" s="14" t="n">
        <f aca="false">$B$4-69*($B$5+$B$6)/30-IF($B$11&lt;=69,$B$12,0)+L621+M621+N621+O621</f>
        <v>5032.83328608358</v>
      </c>
      <c r="W621" s="14" t="n">
        <f aca="false">$B$4-83*($B$5+$B$6)/30-IF($B$11&lt;=83,$B$12,0)+L621+M621+N621+O621+P621</f>
        <v>7011.86486587894</v>
      </c>
      <c r="X621" s="14" t="n">
        <f aca="false">$B$4-90*($B$5+$B$6)/30-IF($B$11&lt;=90,$B$12,0)+L621+M621+N621+O621+P621+Q621</f>
        <v>9965.34248997849</v>
      </c>
      <c r="AA621" s="14" t="n">
        <f aca="false">MIN(R621:X621)</f>
        <v>1158.03864144706</v>
      </c>
    </row>
    <row r="622" customFormat="false" ht="15" hidden="false" customHeight="false" outlineLevel="0" collapsed="false">
      <c r="K622" s="2" t="n">
        <v>617</v>
      </c>
      <c r="L622" s="14" t="n">
        <f aca="true">$B$16+NORMINV(RAND(),0,SQRT($B$13*($B$7+$B$8^2))*$B$9*(1-$B$10))</f>
        <v>4220.50357833799</v>
      </c>
      <c r="M622" s="14" t="n">
        <f aca="true">$B$16+NORMINV(RAND(),0,SQRT($B$13*($B$7+$B$8^2))*$B$9*(1-$B$10))</f>
        <v>3624.55481072252</v>
      </c>
      <c r="N622" s="14" t="n">
        <f aca="true">$B$16+NORMINV(RAND(),0,SQRT($B$13*($B$7+$B$8^2))*$B$9*(1-$B$10))</f>
        <v>4138.26650599762</v>
      </c>
      <c r="O622" s="14" t="n">
        <f aca="true">$B$16+NORMINV(RAND(),0,SQRT($B$13*($B$7+$B$8^2))*$B$9*(1-$B$10))</f>
        <v>4071.91323655434</v>
      </c>
      <c r="P622" s="14" t="n">
        <f aca="true">$B$16+NORMINV(RAND(),0,SQRT($B$13*($B$7+$B$8^2))*$B$9*(1-$B$10))</f>
        <v>3592.45635396307</v>
      </c>
      <c r="Q622" s="14" t="n">
        <f aca="true">$B$16+NORMINV(RAND(),0,SQRT($B$13*($B$7+$B$8^2))*$B$9*(1-$B$10))</f>
        <v>3885.22311953965</v>
      </c>
      <c r="R622" s="14" t="n">
        <f aca="false">$B$4-13*($B$5+$B$6)/30-IF($B$11&lt;=13,$B$12,0)+0</f>
        <v>8876.66666666667</v>
      </c>
      <c r="S622" s="14" t="n">
        <f aca="false">$B$4-27*($B$5+$B$6)/30-IF($B$11&lt;=27,$B$12,0)+L622</f>
        <v>10810.503578338</v>
      </c>
      <c r="T622" s="14" t="n">
        <f aca="false">$B$4-41*($B$5+$B$6)/30-IF($B$11&lt;=41,$B$12,0)+L622+M622</f>
        <v>963.591722393846</v>
      </c>
      <c r="U622" s="14" t="n">
        <f aca="false">$B$4-55*($B$5+$B$6)/30-IF($B$11&lt;=55,$B$12,0)+L622+M622+N622</f>
        <v>2815.1915617248</v>
      </c>
      <c r="V622" s="14" t="n">
        <f aca="false">$B$4-69*($B$5+$B$6)/30-IF($B$11&lt;=69,$B$12,0)+L622+M622+N622+O622</f>
        <v>4600.43813161247</v>
      </c>
      <c r="W622" s="14" t="n">
        <f aca="false">$B$4-83*($B$5+$B$6)/30-IF($B$11&lt;=83,$B$12,0)+L622+M622+N622+O622+P622</f>
        <v>5906.22781890887</v>
      </c>
      <c r="X622" s="14" t="n">
        <f aca="false">$B$4-90*($B$5+$B$6)/30-IF($B$11&lt;=90,$B$12,0)+L622+M622+N622+O622+P622+Q622</f>
        <v>8648.11760511518</v>
      </c>
      <c r="AA622" s="14" t="n">
        <f aca="false">MIN(R622:X622)</f>
        <v>963.591722393846</v>
      </c>
    </row>
    <row r="623" customFormat="false" ht="15" hidden="false" customHeight="false" outlineLevel="0" collapsed="false">
      <c r="K623" s="2" t="n">
        <v>618</v>
      </c>
      <c r="L623" s="14" t="n">
        <f aca="true">$B$16+NORMINV(RAND(),0,SQRT($B$13*($B$7+$B$8^2))*$B$9*(1-$B$10))</f>
        <v>4202.49098487443</v>
      </c>
      <c r="M623" s="14" t="n">
        <f aca="true">$B$16+NORMINV(RAND(),0,SQRT($B$13*($B$7+$B$8^2))*$B$9*(1-$B$10))</f>
        <v>4217.61602331309</v>
      </c>
      <c r="N623" s="14" t="n">
        <f aca="true">$B$16+NORMINV(RAND(),0,SQRT($B$13*($B$7+$B$8^2))*$B$9*(1-$B$10))</f>
        <v>3801.57006870827</v>
      </c>
      <c r="O623" s="14" t="n">
        <f aca="true">$B$16+NORMINV(RAND(),0,SQRT($B$13*($B$7+$B$8^2))*$B$9*(1-$B$10))</f>
        <v>3998.53014536049</v>
      </c>
      <c r="P623" s="14" t="n">
        <f aca="true">$B$16+NORMINV(RAND(),0,SQRT($B$13*($B$7+$B$8^2))*$B$9*(1-$B$10))</f>
        <v>4128.72053261285</v>
      </c>
      <c r="Q623" s="14" t="n">
        <f aca="true">$B$16+NORMINV(RAND(),0,SQRT($B$13*($B$7+$B$8^2))*$B$9*(1-$B$10))</f>
        <v>3691.04052551419</v>
      </c>
      <c r="R623" s="14" t="n">
        <f aca="false">$B$4-13*($B$5+$B$6)/30-IF($B$11&lt;=13,$B$12,0)+0</f>
        <v>8876.66666666667</v>
      </c>
      <c r="S623" s="14" t="n">
        <f aca="false">$B$4-27*($B$5+$B$6)/30-IF($B$11&lt;=27,$B$12,0)+L623</f>
        <v>10792.4909848744</v>
      </c>
      <c r="T623" s="14" t="n">
        <f aca="false">$B$4-41*($B$5+$B$6)/30-IF($B$11&lt;=41,$B$12,0)+L623+M623</f>
        <v>1538.64034152086</v>
      </c>
      <c r="U623" s="14" t="n">
        <f aca="false">$B$4-55*($B$5+$B$6)/30-IF($B$11&lt;=55,$B$12,0)+L623+M623+N623</f>
        <v>3053.54374356246</v>
      </c>
      <c r="V623" s="14" t="n">
        <f aca="false">$B$4-69*($B$5+$B$6)/30-IF($B$11&lt;=69,$B$12,0)+L623+M623+N623+O623</f>
        <v>4765.40722225629</v>
      </c>
      <c r="W623" s="14" t="n">
        <f aca="false">$B$4-83*($B$5+$B$6)/30-IF($B$11&lt;=83,$B$12,0)+L623+M623+N623+O623+P623</f>
        <v>6607.46108820247</v>
      </c>
      <c r="X623" s="14" t="n">
        <f aca="false">$B$4-90*($B$5+$B$6)/30-IF($B$11&lt;=90,$B$12,0)+L623+M623+N623+O623+P623+Q623</f>
        <v>9155.16828038333</v>
      </c>
      <c r="AA623" s="14" t="n">
        <f aca="false">MIN(R623:X623)</f>
        <v>1538.64034152086</v>
      </c>
    </row>
    <row r="624" customFormat="false" ht="15" hidden="false" customHeight="false" outlineLevel="0" collapsed="false">
      <c r="K624" s="2" t="n">
        <v>619</v>
      </c>
      <c r="L624" s="14" t="n">
        <f aca="true">$B$16+NORMINV(RAND(),0,SQRT($B$13*($B$7+$B$8^2))*$B$9*(1-$B$10))</f>
        <v>4061.84134157164</v>
      </c>
      <c r="M624" s="14" t="n">
        <f aca="true">$B$16+NORMINV(RAND(),0,SQRT($B$13*($B$7+$B$8^2))*$B$9*(1-$B$10))</f>
        <v>4055.10045603196</v>
      </c>
      <c r="N624" s="14" t="n">
        <f aca="true">$B$16+NORMINV(RAND(),0,SQRT($B$13*($B$7+$B$8^2))*$B$9*(1-$B$10))</f>
        <v>4689.60036037121</v>
      </c>
      <c r="O624" s="14" t="n">
        <f aca="true">$B$16+NORMINV(RAND(),0,SQRT($B$13*($B$7+$B$8^2))*$B$9*(1-$B$10))</f>
        <v>4199.33249307793</v>
      </c>
      <c r="P624" s="14" t="n">
        <f aca="true">$B$16+NORMINV(RAND(),0,SQRT($B$13*($B$7+$B$8^2))*$B$9*(1-$B$10))</f>
        <v>4331.99899949724</v>
      </c>
      <c r="Q624" s="14" t="n">
        <f aca="true">$B$16+NORMINV(RAND(),0,SQRT($B$13*($B$7+$B$8^2))*$B$9*(1-$B$10))</f>
        <v>4634.57715294132</v>
      </c>
      <c r="R624" s="14" t="n">
        <f aca="false">$B$4-13*($B$5+$B$6)/30-IF($B$11&lt;=13,$B$12,0)+0</f>
        <v>8876.66666666667</v>
      </c>
      <c r="S624" s="14" t="n">
        <f aca="false">$B$4-27*($B$5+$B$6)/30-IF($B$11&lt;=27,$B$12,0)+L624</f>
        <v>10651.8413415716</v>
      </c>
      <c r="T624" s="14" t="n">
        <f aca="false">$B$4-41*($B$5+$B$6)/30-IF($B$11&lt;=41,$B$12,0)+L624+M624</f>
        <v>1235.47513093693</v>
      </c>
      <c r="U624" s="14" t="n">
        <f aca="false">$B$4-55*($B$5+$B$6)/30-IF($B$11&lt;=55,$B$12,0)+L624+M624+N624</f>
        <v>3638.40882464147</v>
      </c>
      <c r="V624" s="14" t="n">
        <f aca="false">$B$4-69*($B$5+$B$6)/30-IF($B$11&lt;=69,$B$12,0)+L624+M624+N624+O624</f>
        <v>5551.07465105273</v>
      </c>
      <c r="W624" s="14" t="n">
        <f aca="false">$B$4-83*($B$5+$B$6)/30-IF($B$11&lt;=83,$B$12,0)+L624+M624+N624+O624+P624</f>
        <v>7596.40698388331</v>
      </c>
      <c r="X624" s="14" t="n">
        <f aca="false">$B$4-90*($B$5+$B$6)/30-IF($B$11&lt;=90,$B$12,0)+L624+M624+N624+O624+P624+Q624</f>
        <v>11087.6508034913</v>
      </c>
      <c r="AA624" s="14" t="n">
        <f aca="false">MIN(R624:X624)</f>
        <v>1235.47513093693</v>
      </c>
    </row>
    <row r="625" customFormat="false" ht="15" hidden="false" customHeight="false" outlineLevel="0" collapsed="false">
      <c r="K625" s="2" t="n">
        <v>620</v>
      </c>
      <c r="L625" s="14" t="n">
        <f aca="true">$B$16+NORMINV(RAND(),0,SQRT($B$13*($B$7+$B$8^2))*$B$9*(1-$B$10))</f>
        <v>4307.63739323987</v>
      </c>
      <c r="M625" s="14" t="n">
        <f aca="true">$B$16+NORMINV(RAND(),0,SQRT($B$13*($B$7+$B$8^2))*$B$9*(1-$B$10))</f>
        <v>4460.91871885798</v>
      </c>
      <c r="N625" s="14" t="n">
        <f aca="true">$B$16+NORMINV(RAND(),0,SQRT($B$13*($B$7+$B$8^2))*$B$9*(1-$B$10))</f>
        <v>4061.71454313178</v>
      </c>
      <c r="O625" s="14" t="n">
        <f aca="true">$B$16+NORMINV(RAND(),0,SQRT($B$13*($B$7+$B$8^2))*$B$9*(1-$B$10))</f>
        <v>3582.21387497665</v>
      </c>
      <c r="P625" s="14" t="n">
        <f aca="true">$B$16+NORMINV(RAND(),0,SQRT($B$13*($B$7+$B$8^2))*$B$9*(1-$B$10))</f>
        <v>4312.14939397881</v>
      </c>
      <c r="Q625" s="14" t="n">
        <f aca="true">$B$16+NORMINV(RAND(),0,SQRT($B$13*($B$7+$B$8^2))*$B$9*(1-$B$10))</f>
        <v>3774.9473158875</v>
      </c>
      <c r="R625" s="14" t="n">
        <f aca="false">$B$4-13*($B$5+$B$6)/30-IF($B$11&lt;=13,$B$12,0)+0</f>
        <v>8876.66666666667</v>
      </c>
      <c r="S625" s="14" t="n">
        <f aca="false">$B$4-27*($B$5+$B$6)/30-IF($B$11&lt;=27,$B$12,0)+L625</f>
        <v>10897.6373932399</v>
      </c>
      <c r="T625" s="14" t="n">
        <f aca="false">$B$4-41*($B$5+$B$6)/30-IF($B$11&lt;=41,$B$12,0)+L625+M625</f>
        <v>1887.08944543118</v>
      </c>
      <c r="U625" s="14" t="n">
        <f aca="false">$B$4-55*($B$5+$B$6)/30-IF($B$11&lt;=55,$B$12,0)+L625+M625+N625</f>
        <v>3662.13732189629</v>
      </c>
      <c r="V625" s="14" t="n">
        <f aca="false">$B$4-69*($B$5+$B$6)/30-IF($B$11&lt;=69,$B$12,0)+L625+M625+N625+O625</f>
        <v>4957.68453020628</v>
      </c>
      <c r="W625" s="14" t="n">
        <f aca="false">$B$4-83*($B$5+$B$6)/30-IF($B$11&lt;=83,$B$12,0)+L625+M625+N625+O625+P625</f>
        <v>6983.16725751843</v>
      </c>
      <c r="X625" s="14" t="n">
        <f aca="false">$B$4-90*($B$5+$B$6)/30-IF($B$11&lt;=90,$B$12,0)+L625+M625+N625+O625+P625+Q625</f>
        <v>9614.78124007259</v>
      </c>
      <c r="AA625" s="14" t="n">
        <f aca="false">MIN(R625:X625)</f>
        <v>1887.08944543118</v>
      </c>
    </row>
    <row r="626" customFormat="false" ht="15" hidden="false" customHeight="false" outlineLevel="0" collapsed="false">
      <c r="K626" s="2" t="n">
        <v>621</v>
      </c>
      <c r="L626" s="14" t="n">
        <f aca="true">$B$16+NORMINV(RAND(),0,SQRT($B$13*($B$7+$B$8^2))*$B$9*(1-$B$10))</f>
        <v>4666.33149954962</v>
      </c>
      <c r="M626" s="14" t="n">
        <f aca="true">$B$16+NORMINV(RAND(),0,SQRT($B$13*($B$7+$B$8^2))*$B$9*(1-$B$10))</f>
        <v>3624.53824154139</v>
      </c>
      <c r="N626" s="14" t="n">
        <f aca="true">$B$16+NORMINV(RAND(),0,SQRT($B$13*($B$7+$B$8^2))*$B$9*(1-$B$10))</f>
        <v>4122.17996461437</v>
      </c>
      <c r="O626" s="14" t="n">
        <f aca="true">$B$16+NORMINV(RAND(),0,SQRT($B$13*($B$7+$B$8^2))*$B$9*(1-$B$10))</f>
        <v>4219.43599394349</v>
      </c>
      <c r="P626" s="14" t="n">
        <f aca="true">$B$16+NORMINV(RAND(),0,SQRT($B$13*($B$7+$B$8^2))*$B$9*(1-$B$10))</f>
        <v>5042.60715370547</v>
      </c>
      <c r="Q626" s="14" t="n">
        <f aca="true">$B$16+NORMINV(RAND(),0,SQRT($B$13*($B$7+$B$8^2))*$B$9*(1-$B$10))</f>
        <v>4203.43242105448</v>
      </c>
      <c r="R626" s="14" t="n">
        <f aca="false">$B$4-13*($B$5+$B$6)/30-IF($B$11&lt;=13,$B$12,0)+0</f>
        <v>8876.66666666667</v>
      </c>
      <c r="S626" s="14" t="n">
        <f aca="false">$B$4-27*($B$5+$B$6)/30-IF($B$11&lt;=27,$B$12,0)+L626</f>
        <v>11256.3314995496</v>
      </c>
      <c r="T626" s="14" t="n">
        <f aca="false">$B$4-41*($B$5+$B$6)/30-IF($B$11&lt;=41,$B$12,0)+L626+M626</f>
        <v>1409.40307442434</v>
      </c>
      <c r="U626" s="14" t="n">
        <f aca="false">$B$4-55*($B$5+$B$6)/30-IF($B$11&lt;=55,$B$12,0)+L626+M626+N626</f>
        <v>3244.91637237205</v>
      </c>
      <c r="V626" s="14" t="n">
        <f aca="false">$B$4-69*($B$5+$B$6)/30-IF($B$11&lt;=69,$B$12,0)+L626+M626+N626+O626</f>
        <v>5177.68569964887</v>
      </c>
      <c r="W626" s="14" t="n">
        <f aca="false">$B$4-83*($B$5+$B$6)/30-IF($B$11&lt;=83,$B$12,0)+L626+M626+N626+O626+P626</f>
        <v>7933.62618668768</v>
      </c>
      <c r="X626" s="14" t="n">
        <f aca="false">$B$4-90*($B$5+$B$6)/30-IF($B$11&lt;=90,$B$12,0)+L626+M626+N626+O626+P626+Q626</f>
        <v>10993.7252744088</v>
      </c>
      <c r="AA626" s="14" t="n">
        <f aca="false">MIN(R626:X626)</f>
        <v>1409.40307442434</v>
      </c>
    </row>
    <row r="627" customFormat="false" ht="15" hidden="false" customHeight="false" outlineLevel="0" collapsed="false">
      <c r="K627" s="2" t="n">
        <v>622</v>
      </c>
      <c r="L627" s="14" t="n">
        <f aca="true">$B$16+NORMINV(RAND(),0,SQRT($B$13*($B$7+$B$8^2))*$B$9*(1-$B$10))</f>
        <v>3743.55819945652</v>
      </c>
      <c r="M627" s="14" t="n">
        <f aca="true">$B$16+NORMINV(RAND(),0,SQRT($B$13*($B$7+$B$8^2))*$B$9*(1-$B$10))</f>
        <v>3705.93789713011</v>
      </c>
      <c r="N627" s="14" t="n">
        <f aca="true">$B$16+NORMINV(RAND(),0,SQRT($B$13*($B$7+$B$8^2))*$B$9*(1-$B$10))</f>
        <v>3829.02462260721</v>
      </c>
      <c r="O627" s="14" t="n">
        <f aca="true">$B$16+NORMINV(RAND(),0,SQRT($B$13*($B$7+$B$8^2))*$B$9*(1-$B$10))</f>
        <v>3956.29405152091</v>
      </c>
      <c r="P627" s="14" t="n">
        <f aca="true">$B$16+NORMINV(RAND(),0,SQRT($B$13*($B$7+$B$8^2))*$B$9*(1-$B$10))</f>
        <v>4812.58866124446</v>
      </c>
      <c r="Q627" s="14" t="n">
        <f aca="true">$B$16+NORMINV(RAND(),0,SQRT($B$13*($B$7+$B$8^2))*$B$9*(1-$B$10))</f>
        <v>4353.57490631003</v>
      </c>
      <c r="R627" s="14" t="n">
        <f aca="false">$B$4-13*($B$5+$B$6)/30-IF($B$11&lt;=13,$B$12,0)+0</f>
        <v>8876.66666666667</v>
      </c>
      <c r="S627" s="14" t="n">
        <f aca="false">$B$4-27*($B$5+$B$6)/30-IF($B$11&lt;=27,$B$12,0)+L627</f>
        <v>10333.5581994565</v>
      </c>
      <c r="T627" s="14" t="n">
        <f aca="false">$B$4-41*($B$5+$B$6)/30-IF($B$11&lt;=41,$B$12,0)+L627+M627</f>
        <v>568.029429919958</v>
      </c>
      <c r="U627" s="14" t="n">
        <f aca="false">$B$4-55*($B$5+$B$6)/30-IF($B$11&lt;=55,$B$12,0)+L627+M627+N627</f>
        <v>2110.3873858605</v>
      </c>
      <c r="V627" s="14" t="n">
        <f aca="false">$B$4-69*($B$5+$B$6)/30-IF($B$11&lt;=69,$B$12,0)+L627+M627+N627+O627</f>
        <v>3780.01477071474</v>
      </c>
      <c r="W627" s="14" t="n">
        <f aca="false">$B$4-83*($B$5+$B$6)/30-IF($B$11&lt;=83,$B$12,0)+L627+M627+N627+O627+P627</f>
        <v>6305.93676529254</v>
      </c>
      <c r="X627" s="14" t="n">
        <f aca="false">$B$4-90*($B$5+$B$6)/30-IF($B$11&lt;=90,$B$12,0)+L627+M627+N627+O627+P627+Q627</f>
        <v>9516.17833826923</v>
      </c>
      <c r="AA627" s="14" t="n">
        <f aca="false">MIN(R627:X627)</f>
        <v>568.029429919958</v>
      </c>
    </row>
    <row r="628" customFormat="false" ht="15" hidden="false" customHeight="false" outlineLevel="0" collapsed="false">
      <c r="K628" s="2" t="n">
        <v>623</v>
      </c>
      <c r="L628" s="14" t="n">
        <f aca="true">$B$16+NORMINV(RAND(),0,SQRT($B$13*($B$7+$B$8^2))*$B$9*(1-$B$10))</f>
        <v>4315.63566853236</v>
      </c>
      <c r="M628" s="14" t="n">
        <f aca="true">$B$16+NORMINV(RAND(),0,SQRT($B$13*($B$7+$B$8^2))*$B$9*(1-$B$10))</f>
        <v>4249.50363060976</v>
      </c>
      <c r="N628" s="14" t="n">
        <f aca="true">$B$16+NORMINV(RAND(),0,SQRT($B$13*($B$7+$B$8^2))*$B$9*(1-$B$10))</f>
        <v>4330.21564970058</v>
      </c>
      <c r="O628" s="14" t="n">
        <f aca="true">$B$16+NORMINV(RAND(),0,SQRT($B$13*($B$7+$B$8^2))*$B$9*(1-$B$10))</f>
        <v>3384.59479878113</v>
      </c>
      <c r="P628" s="14" t="n">
        <f aca="true">$B$16+NORMINV(RAND(),0,SQRT($B$13*($B$7+$B$8^2))*$B$9*(1-$B$10))</f>
        <v>3981.86966598744</v>
      </c>
      <c r="Q628" s="14" t="n">
        <f aca="true">$B$16+NORMINV(RAND(),0,SQRT($B$13*($B$7+$B$8^2))*$B$9*(1-$B$10))</f>
        <v>3677.26254411258</v>
      </c>
      <c r="R628" s="14" t="n">
        <f aca="false">$B$4-13*($B$5+$B$6)/30-IF($B$11&lt;=13,$B$12,0)+0</f>
        <v>8876.66666666667</v>
      </c>
      <c r="S628" s="14" t="n">
        <f aca="false">$B$4-27*($B$5+$B$6)/30-IF($B$11&lt;=27,$B$12,0)+L628</f>
        <v>10905.6356685324</v>
      </c>
      <c r="T628" s="14" t="n">
        <f aca="false">$B$4-41*($B$5+$B$6)/30-IF($B$11&lt;=41,$B$12,0)+L628+M628</f>
        <v>1683.67263247545</v>
      </c>
      <c r="U628" s="14" t="n">
        <f aca="false">$B$4-55*($B$5+$B$6)/30-IF($B$11&lt;=55,$B$12,0)+L628+M628+N628</f>
        <v>3727.22161550936</v>
      </c>
      <c r="V628" s="14" t="n">
        <f aca="false">$B$4-69*($B$5+$B$6)/30-IF($B$11&lt;=69,$B$12,0)+L628+M628+N628+O628</f>
        <v>4825.14974762383</v>
      </c>
      <c r="W628" s="14" t="n">
        <f aca="false">$B$4-83*($B$5+$B$6)/30-IF($B$11&lt;=83,$B$12,0)+L628+M628+N628+O628+P628</f>
        <v>6520.3527469446</v>
      </c>
      <c r="X628" s="14" t="n">
        <f aca="false">$B$4-90*($B$5+$B$6)/30-IF($B$11&lt;=90,$B$12,0)+L628+M628+N628+O628+P628+Q628</f>
        <v>9054.28195772385</v>
      </c>
      <c r="AA628" s="14" t="n">
        <f aca="false">MIN(R628:X628)</f>
        <v>1683.67263247545</v>
      </c>
    </row>
    <row r="629" customFormat="false" ht="15" hidden="false" customHeight="false" outlineLevel="0" collapsed="false">
      <c r="K629" s="2" t="n">
        <v>624</v>
      </c>
      <c r="L629" s="14" t="n">
        <f aca="true">$B$16+NORMINV(RAND(),0,SQRT($B$13*($B$7+$B$8^2))*$B$9*(1-$B$10))</f>
        <v>4214.42299487913</v>
      </c>
      <c r="M629" s="14" t="n">
        <f aca="true">$B$16+NORMINV(RAND(),0,SQRT($B$13*($B$7+$B$8^2))*$B$9*(1-$B$10))</f>
        <v>3994.12757894301</v>
      </c>
      <c r="N629" s="14" t="n">
        <f aca="true">$B$16+NORMINV(RAND(),0,SQRT($B$13*($B$7+$B$8^2))*$B$9*(1-$B$10))</f>
        <v>3836.33939648582</v>
      </c>
      <c r="O629" s="14" t="n">
        <f aca="true">$B$16+NORMINV(RAND(),0,SQRT($B$13*($B$7+$B$8^2))*$B$9*(1-$B$10))</f>
        <v>4275.95287974718</v>
      </c>
      <c r="P629" s="14" t="n">
        <f aca="true">$B$16+NORMINV(RAND(),0,SQRT($B$13*($B$7+$B$8^2))*$B$9*(1-$B$10))</f>
        <v>4536.44743957882</v>
      </c>
      <c r="Q629" s="14" t="n">
        <f aca="true">$B$16+NORMINV(RAND(),0,SQRT($B$13*($B$7+$B$8^2))*$B$9*(1-$B$10))</f>
        <v>4023.00675076857</v>
      </c>
      <c r="R629" s="14" t="n">
        <f aca="false">$B$4-13*($B$5+$B$6)/30-IF($B$11&lt;=13,$B$12,0)+0</f>
        <v>8876.66666666667</v>
      </c>
      <c r="S629" s="14" t="n">
        <f aca="false">$B$4-27*($B$5+$B$6)/30-IF($B$11&lt;=27,$B$12,0)+L629</f>
        <v>10804.4229948791</v>
      </c>
      <c r="T629" s="14" t="n">
        <f aca="false">$B$4-41*($B$5+$B$6)/30-IF($B$11&lt;=41,$B$12,0)+L629+M629</f>
        <v>1327.08390715547</v>
      </c>
      <c r="U629" s="14" t="n">
        <f aca="false">$B$4-55*($B$5+$B$6)/30-IF($B$11&lt;=55,$B$12,0)+L629+M629+N629</f>
        <v>2876.75663697462</v>
      </c>
      <c r="V629" s="14" t="n">
        <f aca="false">$B$4-69*($B$5+$B$6)/30-IF($B$11&lt;=69,$B$12,0)+L629+M629+N629+O629</f>
        <v>4866.04285005513</v>
      </c>
      <c r="W629" s="14" t="n">
        <f aca="false">$B$4-83*($B$5+$B$6)/30-IF($B$11&lt;=83,$B$12,0)+L629+M629+N629+O629+P629</f>
        <v>7115.82362296729</v>
      </c>
      <c r="X629" s="14" t="n">
        <f aca="false">$B$4-90*($B$5+$B$6)/30-IF($B$11&lt;=90,$B$12,0)+L629+M629+N629+O629+P629+Q629</f>
        <v>9995.49704040253</v>
      </c>
      <c r="AA629" s="14" t="n">
        <f aca="false">MIN(R629:X629)</f>
        <v>1327.08390715547</v>
      </c>
    </row>
    <row r="630" customFormat="false" ht="15" hidden="false" customHeight="false" outlineLevel="0" collapsed="false">
      <c r="K630" s="2" t="n">
        <v>625</v>
      </c>
      <c r="L630" s="14" t="n">
        <f aca="true">$B$16+NORMINV(RAND(),0,SQRT($B$13*($B$7+$B$8^2))*$B$9*(1-$B$10))</f>
        <v>3922.80819486068</v>
      </c>
      <c r="M630" s="14" t="n">
        <f aca="true">$B$16+NORMINV(RAND(),0,SQRT($B$13*($B$7+$B$8^2))*$B$9*(1-$B$10))</f>
        <v>3506.59183574321</v>
      </c>
      <c r="N630" s="14" t="n">
        <f aca="true">$B$16+NORMINV(RAND(),0,SQRT($B$13*($B$7+$B$8^2))*$B$9*(1-$B$10))</f>
        <v>3929.17828718528</v>
      </c>
      <c r="O630" s="14" t="n">
        <f aca="true">$B$16+NORMINV(RAND(),0,SQRT($B$13*($B$7+$B$8^2))*$B$9*(1-$B$10))</f>
        <v>3964.91623457535</v>
      </c>
      <c r="P630" s="14" t="n">
        <f aca="true">$B$16+NORMINV(RAND(),0,SQRT($B$13*($B$7+$B$8^2))*$B$9*(1-$B$10))</f>
        <v>4351.90118302528</v>
      </c>
      <c r="Q630" s="14" t="n">
        <f aca="true">$B$16+NORMINV(RAND(),0,SQRT($B$13*($B$7+$B$8^2))*$B$9*(1-$B$10))</f>
        <v>4223.1656484369</v>
      </c>
      <c r="R630" s="14" t="n">
        <f aca="false">$B$4-13*($B$5+$B$6)/30-IF($B$11&lt;=13,$B$12,0)+0</f>
        <v>8876.66666666667</v>
      </c>
      <c r="S630" s="14" t="n">
        <f aca="false">$B$4-27*($B$5+$B$6)/30-IF($B$11&lt;=27,$B$12,0)+L630</f>
        <v>10512.8081948607</v>
      </c>
      <c r="T630" s="14" t="n">
        <f aca="false">$B$4-41*($B$5+$B$6)/30-IF($B$11&lt;=41,$B$12,0)+L630+M630</f>
        <v>547.933363937217</v>
      </c>
      <c r="U630" s="14" t="n">
        <f aca="false">$B$4-55*($B$5+$B$6)/30-IF($B$11&lt;=55,$B$12,0)+L630+M630+N630</f>
        <v>2190.44498445583</v>
      </c>
      <c r="V630" s="14" t="n">
        <f aca="false">$B$4-69*($B$5+$B$6)/30-IF($B$11&lt;=69,$B$12,0)+L630+M630+N630+O630</f>
        <v>3868.69455236451</v>
      </c>
      <c r="W630" s="14" t="n">
        <f aca="false">$B$4-83*($B$5+$B$6)/30-IF($B$11&lt;=83,$B$12,0)+L630+M630+N630+O630+P630</f>
        <v>5933.92906872312</v>
      </c>
      <c r="X630" s="14" t="n">
        <f aca="false">$B$4-90*($B$5+$B$6)/30-IF($B$11&lt;=90,$B$12,0)+L630+M630+N630+O630+P630+Q630</f>
        <v>9013.76138382668</v>
      </c>
      <c r="AA630" s="14" t="n">
        <f aca="false">MIN(R630:X630)</f>
        <v>547.933363937217</v>
      </c>
    </row>
    <row r="631" customFormat="false" ht="15" hidden="false" customHeight="false" outlineLevel="0" collapsed="false">
      <c r="K631" s="2" t="n">
        <v>626</v>
      </c>
      <c r="L631" s="14" t="n">
        <f aca="true">$B$16+NORMINV(RAND(),0,SQRT($B$13*($B$7+$B$8^2))*$B$9*(1-$B$10))</f>
        <v>4061.78219535043</v>
      </c>
      <c r="M631" s="14" t="n">
        <f aca="true">$B$16+NORMINV(RAND(),0,SQRT($B$13*($B$7+$B$8^2))*$B$9*(1-$B$10))</f>
        <v>4000.11509110897</v>
      </c>
      <c r="N631" s="14" t="n">
        <f aca="true">$B$16+NORMINV(RAND(),0,SQRT($B$13*($B$7+$B$8^2))*$B$9*(1-$B$10))</f>
        <v>4142.05646249595</v>
      </c>
      <c r="O631" s="14" t="n">
        <f aca="true">$B$16+NORMINV(RAND(),0,SQRT($B$13*($B$7+$B$8^2))*$B$9*(1-$B$10))</f>
        <v>4098.26876580403</v>
      </c>
      <c r="P631" s="14" t="n">
        <f aca="true">$B$16+NORMINV(RAND(),0,SQRT($B$13*($B$7+$B$8^2))*$B$9*(1-$B$10))</f>
        <v>4020.09149882856</v>
      </c>
      <c r="Q631" s="14" t="n">
        <f aca="true">$B$16+NORMINV(RAND(),0,SQRT($B$13*($B$7+$B$8^2))*$B$9*(1-$B$10))</f>
        <v>3716.92014278997</v>
      </c>
      <c r="R631" s="14" t="n">
        <f aca="false">$B$4-13*($B$5+$B$6)/30-IF($B$11&lt;=13,$B$12,0)+0</f>
        <v>8876.66666666667</v>
      </c>
      <c r="S631" s="14" t="n">
        <f aca="false">$B$4-27*($B$5+$B$6)/30-IF($B$11&lt;=27,$B$12,0)+L631</f>
        <v>10651.7821953504</v>
      </c>
      <c r="T631" s="14" t="n">
        <f aca="false">$B$4-41*($B$5+$B$6)/30-IF($B$11&lt;=41,$B$12,0)+L631+M631</f>
        <v>1180.43061979273</v>
      </c>
      <c r="U631" s="14" t="n">
        <f aca="false">$B$4-55*($B$5+$B$6)/30-IF($B$11&lt;=55,$B$12,0)+L631+M631+N631</f>
        <v>3035.82041562201</v>
      </c>
      <c r="V631" s="14" t="n">
        <f aca="false">$B$4-69*($B$5+$B$6)/30-IF($B$11&lt;=69,$B$12,0)+L631+M631+N631+O631</f>
        <v>4847.42251475937</v>
      </c>
      <c r="W631" s="14" t="n">
        <f aca="false">$B$4-83*($B$5+$B$6)/30-IF($B$11&lt;=83,$B$12,0)+L631+M631+N631+O631+P631</f>
        <v>6580.84734692126</v>
      </c>
      <c r="X631" s="14" t="n">
        <f aca="false">$B$4-90*($B$5+$B$6)/30-IF($B$11&lt;=90,$B$12,0)+L631+M631+N631+O631+P631+Q631</f>
        <v>9154.4341563779</v>
      </c>
      <c r="AA631" s="14" t="n">
        <f aca="false">MIN(R631:X631)</f>
        <v>1180.43061979273</v>
      </c>
    </row>
    <row r="632" customFormat="false" ht="15" hidden="false" customHeight="false" outlineLevel="0" collapsed="false">
      <c r="K632" s="2" t="n">
        <v>627</v>
      </c>
      <c r="L632" s="14" t="n">
        <f aca="true">$B$16+NORMINV(RAND(),0,SQRT($B$13*($B$7+$B$8^2))*$B$9*(1-$B$10))</f>
        <v>3686.2427555251</v>
      </c>
      <c r="M632" s="14" t="n">
        <f aca="true">$B$16+NORMINV(RAND(),0,SQRT($B$13*($B$7+$B$8^2))*$B$9*(1-$B$10))</f>
        <v>3785.88441839241</v>
      </c>
      <c r="N632" s="14" t="n">
        <f aca="true">$B$16+NORMINV(RAND(),0,SQRT($B$13*($B$7+$B$8^2))*$B$9*(1-$B$10))</f>
        <v>4330.29882364426</v>
      </c>
      <c r="O632" s="14" t="n">
        <f aca="true">$B$16+NORMINV(RAND(),0,SQRT($B$13*($B$7+$B$8^2))*$B$9*(1-$B$10))</f>
        <v>4164.62103098532</v>
      </c>
      <c r="P632" s="14" t="n">
        <f aca="true">$B$16+NORMINV(RAND(),0,SQRT($B$13*($B$7+$B$8^2))*$B$9*(1-$B$10))</f>
        <v>3855.67376106393</v>
      </c>
      <c r="Q632" s="14" t="n">
        <f aca="true">$B$16+NORMINV(RAND(),0,SQRT($B$13*($B$7+$B$8^2))*$B$9*(1-$B$10))</f>
        <v>3727.21073406545</v>
      </c>
      <c r="R632" s="14" t="n">
        <f aca="false">$B$4-13*($B$5+$B$6)/30-IF($B$11&lt;=13,$B$12,0)+0</f>
        <v>8876.66666666667</v>
      </c>
      <c r="S632" s="14" t="n">
        <f aca="false">$B$4-27*($B$5+$B$6)/30-IF($B$11&lt;=27,$B$12,0)+L632</f>
        <v>10276.2427555251</v>
      </c>
      <c r="T632" s="14" t="n">
        <f aca="false">$B$4-41*($B$5+$B$6)/30-IF($B$11&lt;=41,$B$12,0)+L632+M632</f>
        <v>590.660507250845</v>
      </c>
      <c r="U632" s="14" t="n">
        <f aca="false">$B$4-55*($B$5+$B$6)/30-IF($B$11&lt;=55,$B$12,0)+L632+M632+N632</f>
        <v>2634.29266422844</v>
      </c>
      <c r="V632" s="14" t="n">
        <f aca="false">$B$4-69*($B$5+$B$6)/30-IF($B$11&lt;=69,$B$12,0)+L632+M632+N632+O632</f>
        <v>4512.2470285471</v>
      </c>
      <c r="W632" s="14" t="n">
        <f aca="false">$B$4-83*($B$5+$B$6)/30-IF($B$11&lt;=83,$B$12,0)+L632+M632+N632+O632+P632</f>
        <v>6081.25412294436</v>
      </c>
      <c r="X632" s="14" t="n">
        <f aca="false">$B$4-90*($B$5+$B$6)/30-IF($B$11&lt;=90,$B$12,0)+L632+M632+N632+O632+P632+Q632</f>
        <v>8665.13152367648</v>
      </c>
      <c r="AA632" s="14" t="n">
        <f aca="false">MIN(R632:X632)</f>
        <v>590.660507250845</v>
      </c>
    </row>
    <row r="633" customFormat="false" ht="15" hidden="false" customHeight="false" outlineLevel="0" collapsed="false">
      <c r="K633" s="2" t="n">
        <v>628</v>
      </c>
      <c r="L633" s="14" t="n">
        <f aca="true">$B$16+NORMINV(RAND(),0,SQRT($B$13*($B$7+$B$8^2))*$B$9*(1-$B$10))</f>
        <v>3974.01471910462</v>
      </c>
      <c r="M633" s="14" t="n">
        <f aca="true">$B$16+NORMINV(RAND(),0,SQRT($B$13*($B$7+$B$8^2))*$B$9*(1-$B$10))</f>
        <v>4103.02424382946</v>
      </c>
      <c r="N633" s="14" t="n">
        <f aca="true">$B$16+NORMINV(RAND(),0,SQRT($B$13*($B$7+$B$8^2))*$B$9*(1-$B$10))</f>
        <v>4355.5512676501</v>
      </c>
      <c r="O633" s="14" t="n">
        <f aca="true">$B$16+NORMINV(RAND(),0,SQRT($B$13*($B$7+$B$8^2))*$B$9*(1-$B$10))</f>
        <v>4303.97254670671</v>
      </c>
      <c r="P633" s="14" t="n">
        <f aca="true">$B$16+NORMINV(RAND(),0,SQRT($B$13*($B$7+$B$8^2))*$B$9*(1-$B$10))</f>
        <v>4106.46856738032</v>
      </c>
      <c r="Q633" s="14" t="n">
        <f aca="true">$B$16+NORMINV(RAND(),0,SQRT($B$13*($B$7+$B$8^2))*$B$9*(1-$B$10))</f>
        <v>4380.16459997364</v>
      </c>
      <c r="R633" s="14" t="n">
        <f aca="false">$B$4-13*($B$5+$B$6)/30-IF($B$11&lt;=13,$B$12,0)+0</f>
        <v>8876.66666666667</v>
      </c>
      <c r="S633" s="14" t="n">
        <f aca="false">$B$4-27*($B$5+$B$6)/30-IF($B$11&lt;=27,$B$12,0)+L633</f>
        <v>10564.0147191046</v>
      </c>
      <c r="T633" s="14" t="n">
        <f aca="false">$B$4-41*($B$5+$B$6)/30-IF($B$11&lt;=41,$B$12,0)+L633+M633</f>
        <v>1195.57229626742</v>
      </c>
      <c r="U633" s="14" t="n">
        <f aca="false">$B$4-55*($B$5+$B$6)/30-IF($B$11&lt;=55,$B$12,0)+L633+M633+N633</f>
        <v>3264.45689725085</v>
      </c>
      <c r="V633" s="14" t="n">
        <f aca="false">$B$4-69*($B$5+$B$6)/30-IF($B$11&lt;=69,$B$12,0)+L633+M633+N633+O633</f>
        <v>5281.76277729089</v>
      </c>
      <c r="W633" s="14" t="n">
        <f aca="false">$B$4-83*($B$5+$B$6)/30-IF($B$11&lt;=83,$B$12,0)+L633+M633+N633+O633+P633</f>
        <v>7101.56467800455</v>
      </c>
      <c r="X633" s="14" t="n">
        <f aca="false">$B$4-90*($B$5+$B$6)/30-IF($B$11&lt;=90,$B$12,0)+L633+M633+N633+O633+P633+Q633</f>
        <v>10338.3959446448</v>
      </c>
      <c r="AA633" s="14" t="n">
        <f aca="false">MIN(R633:X633)</f>
        <v>1195.57229626742</v>
      </c>
    </row>
    <row r="634" customFormat="false" ht="15" hidden="false" customHeight="false" outlineLevel="0" collapsed="false">
      <c r="K634" s="2" t="n">
        <v>629</v>
      </c>
      <c r="L634" s="14" t="n">
        <f aca="true">$B$16+NORMINV(RAND(),0,SQRT($B$13*($B$7+$B$8^2))*$B$9*(1-$B$10))</f>
        <v>3698.45150067503</v>
      </c>
      <c r="M634" s="14" t="n">
        <f aca="true">$B$16+NORMINV(RAND(),0,SQRT($B$13*($B$7+$B$8^2))*$B$9*(1-$B$10))</f>
        <v>4786.25293649997</v>
      </c>
      <c r="N634" s="14" t="n">
        <f aca="true">$B$16+NORMINV(RAND(),0,SQRT($B$13*($B$7+$B$8^2))*$B$9*(1-$B$10))</f>
        <v>4257.76584332503</v>
      </c>
      <c r="O634" s="14" t="n">
        <f aca="true">$B$16+NORMINV(RAND(),0,SQRT($B$13*($B$7+$B$8^2))*$B$9*(1-$B$10))</f>
        <v>4110.47488394648</v>
      </c>
      <c r="P634" s="14" t="n">
        <f aca="true">$B$16+NORMINV(RAND(),0,SQRT($B$13*($B$7+$B$8^2))*$B$9*(1-$B$10))</f>
        <v>4285.45074272952</v>
      </c>
      <c r="Q634" s="14" t="n">
        <f aca="true">$B$16+NORMINV(RAND(),0,SQRT($B$13*($B$7+$B$8^2))*$B$9*(1-$B$10))</f>
        <v>3892.57480210725</v>
      </c>
      <c r="R634" s="14" t="n">
        <f aca="false">$B$4-13*($B$5+$B$6)/30-IF($B$11&lt;=13,$B$12,0)+0</f>
        <v>8876.66666666667</v>
      </c>
      <c r="S634" s="14" t="n">
        <f aca="false">$B$4-27*($B$5+$B$6)/30-IF($B$11&lt;=27,$B$12,0)+L634</f>
        <v>10288.451500675</v>
      </c>
      <c r="T634" s="14" t="n">
        <f aca="false">$B$4-41*($B$5+$B$6)/30-IF($B$11&lt;=41,$B$12,0)+L634+M634</f>
        <v>1603.23777050833</v>
      </c>
      <c r="U634" s="14" t="n">
        <f aca="false">$B$4-55*($B$5+$B$6)/30-IF($B$11&lt;=55,$B$12,0)+L634+M634+N634</f>
        <v>3574.33694716669</v>
      </c>
      <c r="V634" s="14" t="n">
        <f aca="false">$B$4-69*($B$5+$B$6)/30-IF($B$11&lt;=69,$B$12,0)+L634+M634+N634+O634</f>
        <v>5398.14516444651</v>
      </c>
      <c r="W634" s="14" t="n">
        <f aca="false">$B$4-83*($B$5+$B$6)/30-IF($B$11&lt;=83,$B$12,0)+L634+M634+N634+O634+P634</f>
        <v>7396.92924050936</v>
      </c>
      <c r="X634" s="14" t="n">
        <f aca="false">$B$4-90*($B$5+$B$6)/30-IF($B$11&lt;=90,$B$12,0)+L634+M634+N634+O634+P634+Q634</f>
        <v>10146.1707092833</v>
      </c>
      <c r="AA634" s="14" t="n">
        <f aca="false">MIN(R634:X634)</f>
        <v>1603.23777050833</v>
      </c>
    </row>
    <row r="635" customFormat="false" ht="15" hidden="false" customHeight="false" outlineLevel="0" collapsed="false">
      <c r="K635" s="2" t="n">
        <v>630</v>
      </c>
      <c r="L635" s="14" t="n">
        <f aca="true">$B$16+NORMINV(RAND(),0,SQRT($B$13*($B$7+$B$8^2))*$B$9*(1-$B$10))</f>
        <v>4221.70485533089</v>
      </c>
      <c r="M635" s="14" t="n">
        <f aca="true">$B$16+NORMINV(RAND(),0,SQRT($B$13*($B$7+$B$8^2))*$B$9*(1-$B$10))</f>
        <v>3650.81054657088</v>
      </c>
      <c r="N635" s="14" t="n">
        <f aca="true">$B$16+NORMINV(RAND(),0,SQRT($B$13*($B$7+$B$8^2))*$B$9*(1-$B$10))</f>
        <v>3939.5699302618</v>
      </c>
      <c r="O635" s="14" t="n">
        <f aca="true">$B$16+NORMINV(RAND(),0,SQRT($B$13*($B$7+$B$8^2))*$B$9*(1-$B$10))</f>
        <v>4144.39439627032</v>
      </c>
      <c r="P635" s="14" t="n">
        <f aca="true">$B$16+NORMINV(RAND(),0,SQRT($B$13*($B$7+$B$8^2))*$B$9*(1-$B$10))</f>
        <v>4232.06071871864</v>
      </c>
      <c r="Q635" s="14" t="n">
        <f aca="true">$B$16+NORMINV(RAND(),0,SQRT($B$13*($B$7+$B$8^2))*$B$9*(1-$B$10))</f>
        <v>4195.65838192529</v>
      </c>
      <c r="R635" s="14" t="n">
        <f aca="false">$B$4-13*($B$5+$B$6)/30-IF($B$11&lt;=13,$B$12,0)+0</f>
        <v>8876.66666666667</v>
      </c>
      <c r="S635" s="14" t="n">
        <f aca="false">$B$4-27*($B$5+$B$6)/30-IF($B$11&lt;=27,$B$12,0)+L635</f>
        <v>10811.7048553309</v>
      </c>
      <c r="T635" s="14" t="n">
        <f aca="false">$B$4-41*($B$5+$B$6)/30-IF($B$11&lt;=41,$B$12,0)+L635+M635</f>
        <v>991.048735235101</v>
      </c>
      <c r="U635" s="14" t="n">
        <f aca="false">$B$4-55*($B$5+$B$6)/30-IF($B$11&lt;=55,$B$12,0)+L635+M635+N635</f>
        <v>2643.95199883023</v>
      </c>
      <c r="V635" s="14" t="n">
        <f aca="false">$B$4-69*($B$5+$B$6)/30-IF($B$11&lt;=69,$B$12,0)+L635+M635+N635+O635</f>
        <v>4501.67972843389</v>
      </c>
      <c r="W635" s="14" t="n">
        <f aca="false">$B$4-83*($B$5+$B$6)/30-IF($B$11&lt;=83,$B$12,0)+L635+M635+N635+O635+P635</f>
        <v>6447.07378048586</v>
      </c>
      <c r="X635" s="14" t="n">
        <f aca="false">$B$4-90*($B$5+$B$6)/30-IF($B$11&lt;=90,$B$12,0)+L635+M635+N635+O635+P635+Q635</f>
        <v>9499.39882907781</v>
      </c>
      <c r="AA635" s="14" t="n">
        <f aca="false">MIN(R635:X635)</f>
        <v>991.048735235101</v>
      </c>
    </row>
    <row r="636" customFormat="false" ht="15" hidden="false" customHeight="false" outlineLevel="0" collapsed="false">
      <c r="K636" s="2" t="n">
        <v>631</v>
      </c>
      <c r="L636" s="14" t="n">
        <f aca="true">$B$16+NORMINV(RAND(),0,SQRT($B$13*($B$7+$B$8^2))*$B$9*(1-$B$10))</f>
        <v>4306.64386764122</v>
      </c>
      <c r="M636" s="14" t="n">
        <f aca="true">$B$16+NORMINV(RAND(),0,SQRT($B$13*($B$7+$B$8^2))*$B$9*(1-$B$10))</f>
        <v>4996.97864638101</v>
      </c>
      <c r="N636" s="14" t="n">
        <f aca="true">$B$16+NORMINV(RAND(),0,SQRT($B$13*($B$7+$B$8^2))*$B$9*(1-$B$10))</f>
        <v>4347.67058110827</v>
      </c>
      <c r="O636" s="14" t="n">
        <f aca="true">$B$16+NORMINV(RAND(),0,SQRT($B$13*($B$7+$B$8^2))*$B$9*(1-$B$10))</f>
        <v>3410.66545348171</v>
      </c>
      <c r="P636" s="14" t="n">
        <f aca="true">$B$16+NORMINV(RAND(),0,SQRT($B$13*($B$7+$B$8^2))*$B$9*(1-$B$10))</f>
        <v>3869.75007229376</v>
      </c>
      <c r="Q636" s="14" t="n">
        <f aca="true">$B$16+NORMINV(RAND(),0,SQRT($B$13*($B$7+$B$8^2))*$B$9*(1-$B$10))</f>
        <v>4487.47567981563</v>
      </c>
      <c r="R636" s="14" t="n">
        <f aca="false">$B$4-13*($B$5+$B$6)/30-IF($B$11&lt;=13,$B$12,0)+0</f>
        <v>8876.66666666667</v>
      </c>
      <c r="S636" s="14" t="n">
        <f aca="false">$B$4-27*($B$5+$B$6)/30-IF($B$11&lt;=27,$B$12,0)+L636</f>
        <v>10896.6438676412</v>
      </c>
      <c r="T636" s="14" t="n">
        <f aca="false">$B$4-41*($B$5+$B$6)/30-IF($B$11&lt;=41,$B$12,0)+L636+M636</f>
        <v>2422.15584735557</v>
      </c>
      <c r="U636" s="14" t="n">
        <f aca="false">$B$4-55*($B$5+$B$6)/30-IF($B$11&lt;=55,$B$12,0)+L636+M636+N636</f>
        <v>4483.15976179717</v>
      </c>
      <c r="V636" s="14" t="n">
        <f aca="false">$B$4-69*($B$5+$B$6)/30-IF($B$11&lt;=69,$B$12,0)+L636+M636+N636+O636</f>
        <v>5607.15854861221</v>
      </c>
      <c r="W636" s="14" t="n">
        <f aca="false">$B$4-83*($B$5+$B$6)/30-IF($B$11&lt;=83,$B$12,0)+L636+M636+N636+O636+P636</f>
        <v>7190.2419542393</v>
      </c>
      <c r="X636" s="14" t="n">
        <f aca="false">$B$4-90*($B$5+$B$6)/30-IF($B$11&lt;=90,$B$12,0)+L636+M636+N636+O636+P636+Q636</f>
        <v>10534.3843007216</v>
      </c>
      <c r="AA636" s="14" t="n">
        <f aca="false">MIN(R636:X636)</f>
        <v>2422.15584735557</v>
      </c>
    </row>
    <row r="637" customFormat="false" ht="15" hidden="false" customHeight="false" outlineLevel="0" collapsed="false">
      <c r="K637" s="2" t="n">
        <v>632</v>
      </c>
      <c r="L637" s="14" t="n">
        <f aca="true">$B$16+NORMINV(RAND(),0,SQRT($B$13*($B$7+$B$8^2))*$B$9*(1-$B$10))</f>
        <v>3646.89665398298</v>
      </c>
      <c r="M637" s="14" t="n">
        <f aca="true">$B$16+NORMINV(RAND(),0,SQRT($B$13*($B$7+$B$8^2))*$B$9*(1-$B$10))</f>
        <v>3994.80722108886</v>
      </c>
      <c r="N637" s="14" t="n">
        <f aca="true">$B$16+NORMINV(RAND(),0,SQRT($B$13*($B$7+$B$8^2))*$B$9*(1-$B$10))</f>
        <v>3893.39325833803</v>
      </c>
      <c r="O637" s="14" t="n">
        <f aca="true">$B$16+NORMINV(RAND(),0,SQRT($B$13*($B$7+$B$8^2))*$B$9*(1-$B$10))</f>
        <v>3812.98211408433</v>
      </c>
      <c r="P637" s="14" t="n">
        <f aca="true">$B$16+NORMINV(RAND(),0,SQRT($B$13*($B$7+$B$8^2))*$B$9*(1-$B$10))</f>
        <v>3833.41032101058</v>
      </c>
      <c r="Q637" s="14" t="n">
        <f aca="true">$B$16+NORMINV(RAND(),0,SQRT($B$13*($B$7+$B$8^2))*$B$9*(1-$B$10))</f>
        <v>3665.80064016112</v>
      </c>
      <c r="R637" s="14" t="n">
        <f aca="false">$B$4-13*($B$5+$B$6)/30-IF($B$11&lt;=13,$B$12,0)+0</f>
        <v>8876.66666666667</v>
      </c>
      <c r="S637" s="14" t="n">
        <f aca="false">$B$4-27*($B$5+$B$6)/30-IF($B$11&lt;=27,$B$12,0)+L637</f>
        <v>10236.896653983</v>
      </c>
      <c r="T637" s="14" t="n">
        <f aca="false">$B$4-41*($B$5+$B$6)/30-IF($B$11&lt;=41,$B$12,0)+L637+M637</f>
        <v>760.237208405165</v>
      </c>
      <c r="U637" s="14" t="n">
        <f aca="false">$B$4-55*($B$5+$B$6)/30-IF($B$11&lt;=55,$B$12,0)+L637+M637+N637</f>
        <v>2366.96380007653</v>
      </c>
      <c r="V637" s="14" t="n">
        <f aca="false">$B$4-69*($B$5+$B$6)/30-IF($B$11&lt;=69,$B$12,0)+L637+M637+N637+O637</f>
        <v>3893.2792474942</v>
      </c>
      <c r="W637" s="14" t="n">
        <f aca="false">$B$4-83*($B$5+$B$6)/30-IF($B$11&lt;=83,$B$12,0)+L637+M637+N637+O637+P637</f>
        <v>5440.02290183811</v>
      </c>
      <c r="X637" s="14" t="n">
        <f aca="false">$B$4-90*($B$5+$B$6)/30-IF($B$11&lt;=90,$B$12,0)+L637+M637+N637+O637+P637+Q637</f>
        <v>7962.4902086659</v>
      </c>
      <c r="AA637" s="14" t="n">
        <f aca="false">MIN(R637:X637)</f>
        <v>760.237208405165</v>
      </c>
    </row>
    <row r="638" customFormat="false" ht="15" hidden="false" customHeight="false" outlineLevel="0" collapsed="false">
      <c r="K638" s="2" t="n">
        <v>633</v>
      </c>
      <c r="L638" s="14" t="n">
        <f aca="true">$B$16+NORMINV(RAND(),0,SQRT($B$13*($B$7+$B$8^2))*$B$9*(1-$B$10))</f>
        <v>3876.44491527164</v>
      </c>
      <c r="M638" s="14" t="n">
        <f aca="true">$B$16+NORMINV(RAND(),0,SQRT($B$13*($B$7+$B$8^2))*$B$9*(1-$B$10))</f>
        <v>3225.1182278466</v>
      </c>
      <c r="N638" s="14" t="n">
        <f aca="true">$B$16+NORMINV(RAND(),0,SQRT($B$13*($B$7+$B$8^2))*$B$9*(1-$B$10))</f>
        <v>4301.49801898972</v>
      </c>
      <c r="O638" s="14" t="n">
        <f aca="true">$B$16+NORMINV(RAND(),0,SQRT($B$13*($B$7+$B$8^2))*$B$9*(1-$B$10))</f>
        <v>3157.2932467668</v>
      </c>
      <c r="P638" s="14" t="n">
        <f aca="true">$B$16+NORMINV(RAND(),0,SQRT($B$13*($B$7+$B$8^2))*$B$9*(1-$B$10))</f>
        <v>4156.39904250444</v>
      </c>
      <c r="Q638" s="14" t="n">
        <f aca="true">$B$16+NORMINV(RAND(),0,SQRT($B$13*($B$7+$B$8^2))*$B$9*(1-$B$10))</f>
        <v>3956.72776773785</v>
      </c>
      <c r="R638" s="14" t="n">
        <f aca="false">$B$4-13*($B$5+$B$6)/30-IF($B$11&lt;=13,$B$12,0)+0</f>
        <v>8876.66666666667</v>
      </c>
      <c r="S638" s="14" t="n">
        <f aca="false">$B$4-27*($B$5+$B$6)/30-IF($B$11&lt;=27,$B$12,0)+L638</f>
        <v>10466.4449152716</v>
      </c>
      <c r="T638" s="14" t="n">
        <f aca="false">$B$4-41*($B$5+$B$6)/30-IF($B$11&lt;=41,$B$12,0)+L638+M638</f>
        <v>220.096476451579</v>
      </c>
      <c r="U638" s="14" t="n">
        <f aca="false">$B$4-55*($B$5+$B$6)/30-IF($B$11&lt;=55,$B$12,0)+L638+M638+N638</f>
        <v>2234.92782877463</v>
      </c>
      <c r="V638" s="14" t="n">
        <f aca="false">$B$4-69*($B$5+$B$6)/30-IF($B$11&lt;=69,$B$12,0)+L638+M638+N638+O638</f>
        <v>3105.55440887476</v>
      </c>
      <c r="W638" s="14" t="n">
        <f aca="false">$B$4-83*($B$5+$B$6)/30-IF($B$11&lt;=83,$B$12,0)+L638+M638+N638+O638+P638</f>
        <v>4975.28678471254</v>
      </c>
      <c r="X638" s="14" t="n">
        <f aca="false">$B$4-90*($B$5+$B$6)/30-IF($B$11&lt;=90,$B$12,0)+L638+M638+N638+O638+P638+Q638</f>
        <v>7788.68121911706</v>
      </c>
      <c r="AA638" s="14" t="n">
        <f aca="false">MIN(R638:X638)</f>
        <v>220.096476451579</v>
      </c>
    </row>
    <row r="639" customFormat="false" ht="15" hidden="false" customHeight="false" outlineLevel="0" collapsed="false">
      <c r="K639" s="2" t="n">
        <v>634</v>
      </c>
      <c r="L639" s="14" t="n">
        <f aca="true">$B$16+NORMINV(RAND(),0,SQRT($B$13*($B$7+$B$8^2))*$B$9*(1-$B$10))</f>
        <v>3828.31878515191</v>
      </c>
      <c r="M639" s="14" t="n">
        <f aca="true">$B$16+NORMINV(RAND(),0,SQRT($B$13*($B$7+$B$8^2))*$B$9*(1-$B$10))</f>
        <v>4167.18701776959</v>
      </c>
      <c r="N639" s="14" t="n">
        <f aca="true">$B$16+NORMINV(RAND(),0,SQRT($B$13*($B$7+$B$8^2))*$B$9*(1-$B$10))</f>
        <v>4165.19503720401</v>
      </c>
      <c r="O639" s="14" t="n">
        <f aca="true">$B$16+NORMINV(RAND(),0,SQRT($B$13*($B$7+$B$8^2))*$B$9*(1-$B$10))</f>
        <v>3745.29542045745</v>
      </c>
      <c r="P639" s="14" t="n">
        <f aca="true">$B$16+NORMINV(RAND(),0,SQRT($B$13*($B$7+$B$8^2))*$B$9*(1-$B$10))</f>
        <v>3576.75607444287</v>
      </c>
      <c r="Q639" s="14" t="n">
        <f aca="true">$B$16+NORMINV(RAND(),0,SQRT($B$13*($B$7+$B$8^2))*$B$9*(1-$B$10))</f>
        <v>4545.44545002731</v>
      </c>
      <c r="R639" s="14" t="n">
        <f aca="false">$B$4-13*($B$5+$B$6)/30-IF($B$11&lt;=13,$B$12,0)+0</f>
        <v>8876.66666666667</v>
      </c>
      <c r="S639" s="14" t="n">
        <f aca="false">$B$4-27*($B$5+$B$6)/30-IF($B$11&lt;=27,$B$12,0)+L639</f>
        <v>10418.3187851519</v>
      </c>
      <c r="T639" s="14" t="n">
        <f aca="false">$B$4-41*($B$5+$B$6)/30-IF($B$11&lt;=41,$B$12,0)+L639+M639</f>
        <v>1114.03913625483</v>
      </c>
      <c r="U639" s="14" t="n">
        <f aca="false">$B$4-55*($B$5+$B$6)/30-IF($B$11&lt;=55,$B$12,0)+L639+M639+N639</f>
        <v>2992.56750679218</v>
      </c>
      <c r="V639" s="14" t="n">
        <f aca="false">$B$4-69*($B$5+$B$6)/30-IF($B$11&lt;=69,$B$12,0)+L639+M639+N639+O639</f>
        <v>4451.19626058296</v>
      </c>
      <c r="W639" s="14" t="n">
        <f aca="false">$B$4-83*($B$5+$B$6)/30-IF($B$11&lt;=83,$B$12,0)+L639+M639+N639+O639+P639</f>
        <v>5741.28566835917</v>
      </c>
      <c r="X639" s="14" t="n">
        <f aca="false">$B$4-90*($B$5+$B$6)/30-IF($B$11&lt;=90,$B$12,0)+L639+M639+N639+O639+P639+Q639</f>
        <v>9143.39778505314</v>
      </c>
      <c r="AA639" s="14" t="n">
        <f aca="false">MIN(R639:X639)</f>
        <v>1114.03913625483</v>
      </c>
    </row>
    <row r="640" customFormat="false" ht="15" hidden="false" customHeight="false" outlineLevel="0" collapsed="false">
      <c r="K640" s="2" t="n">
        <v>635</v>
      </c>
      <c r="L640" s="14" t="n">
        <f aca="true">$B$16+NORMINV(RAND(),0,SQRT($B$13*($B$7+$B$8^2))*$B$9*(1-$B$10))</f>
        <v>3988.3133068196</v>
      </c>
      <c r="M640" s="14" t="n">
        <f aca="true">$B$16+NORMINV(RAND(),0,SQRT($B$13*($B$7+$B$8^2))*$B$9*(1-$B$10))</f>
        <v>3966.95625280898</v>
      </c>
      <c r="N640" s="14" t="n">
        <f aca="true">$B$16+NORMINV(RAND(),0,SQRT($B$13*($B$7+$B$8^2))*$B$9*(1-$B$10))</f>
        <v>3815.86704418643</v>
      </c>
      <c r="O640" s="14" t="n">
        <f aca="true">$B$16+NORMINV(RAND(),0,SQRT($B$13*($B$7+$B$8^2))*$B$9*(1-$B$10))</f>
        <v>3621.05239742687</v>
      </c>
      <c r="P640" s="14" t="n">
        <f aca="true">$B$16+NORMINV(RAND(),0,SQRT($B$13*($B$7+$B$8^2))*$B$9*(1-$B$10))</f>
        <v>3275.8608690655</v>
      </c>
      <c r="Q640" s="14" t="n">
        <f aca="true">$B$16+NORMINV(RAND(),0,SQRT($B$13*($B$7+$B$8^2))*$B$9*(1-$B$10))</f>
        <v>4041.25608813294</v>
      </c>
      <c r="R640" s="14" t="n">
        <f aca="false">$B$4-13*($B$5+$B$6)/30-IF($B$11&lt;=13,$B$12,0)+0</f>
        <v>8876.66666666667</v>
      </c>
      <c r="S640" s="14" t="n">
        <f aca="false">$B$4-27*($B$5+$B$6)/30-IF($B$11&lt;=27,$B$12,0)+L640</f>
        <v>10578.3133068196</v>
      </c>
      <c r="T640" s="14" t="n">
        <f aca="false">$B$4-41*($B$5+$B$6)/30-IF($B$11&lt;=41,$B$12,0)+L640+M640</f>
        <v>1073.80289296191</v>
      </c>
      <c r="U640" s="14" t="n">
        <f aca="false">$B$4-55*($B$5+$B$6)/30-IF($B$11&lt;=55,$B$12,0)+L640+M640+N640</f>
        <v>2603.00327048168</v>
      </c>
      <c r="V640" s="14" t="n">
        <f aca="false">$B$4-69*($B$5+$B$6)/30-IF($B$11&lt;=69,$B$12,0)+L640+M640+N640+O640</f>
        <v>3937.38900124188</v>
      </c>
      <c r="W640" s="14" t="n">
        <f aca="false">$B$4-83*($B$5+$B$6)/30-IF($B$11&lt;=83,$B$12,0)+L640+M640+N640+O640+P640</f>
        <v>4926.58320364071</v>
      </c>
      <c r="X640" s="14" t="n">
        <f aca="false">$B$4-90*($B$5+$B$6)/30-IF($B$11&lt;=90,$B$12,0)+L640+M640+N640+O640+P640+Q640</f>
        <v>7824.50595844032</v>
      </c>
      <c r="AA640" s="14" t="n">
        <f aca="false">MIN(R640:X640)</f>
        <v>1073.80289296191</v>
      </c>
    </row>
    <row r="641" customFormat="false" ht="15" hidden="false" customHeight="false" outlineLevel="0" collapsed="false">
      <c r="K641" s="2" t="n">
        <v>636</v>
      </c>
      <c r="L641" s="14" t="n">
        <f aca="true">$B$16+NORMINV(RAND(),0,SQRT($B$13*($B$7+$B$8^2))*$B$9*(1-$B$10))</f>
        <v>3843.52612181333</v>
      </c>
      <c r="M641" s="14" t="n">
        <f aca="true">$B$16+NORMINV(RAND(),0,SQRT($B$13*($B$7+$B$8^2))*$B$9*(1-$B$10))</f>
        <v>3990.06028724354</v>
      </c>
      <c r="N641" s="14" t="n">
        <f aca="true">$B$16+NORMINV(RAND(),0,SQRT($B$13*($B$7+$B$8^2))*$B$9*(1-$B$10))</f>
        <v>4364.81796296948</v>
      </c>
      <c r="O641" s="14" t="n">
        <f aca="true">$B$16+NORMINV(RAND(),0,SQRT($B$13*($B$7+$B$8^2))*$B$9*(1-$B$10))</f>
        <v>4516.57243434628</v>
      </c>
      <c r="P641" s="14" t="n">
        <f aca="true">$B$16+NORMINV(RAND(),0,SQRT($B$13*($B$7+$B$8^2))*$B$9*(1-$B$10))</f>
        <v>4250.55937404582</v>
      </c>
      <c r="Q641" s="14" t="n">
        <f aca="true">$B$16+NORMINV(RAND(),0,SQRT($B$13*($B$7+$B$8^2))*$B$9*(1-$B$10))</f>
        <v>4091.49903985964</v>
      </c>
      <c r="R641" s="14" t="n">
        <f aca="false">$B$4-13*($B$5+$B$6)/30-IF($B$11&lt;=13,$B$12,0)+0</f>
        <v>8876.66666666667</v>
      </c>
      <c r="S641" s="14" t="n">
        <f aca="false">$B$4-27*($B$5+$B$6)/30-IF($B$11&lt;=27,$B$12,0)+L641</f>
        <v>10433.5261218133</v>
      </c>
      <c r="T641" s="14" t="n">
        <f aca="false">$B$4-41*($B$5+$B$6)/30-IF($B$11&lt;=41,$B$12,0)+L641+M641</f>
        <v>952.119742390202</v>
      </c>
      <c r="U641" s="14" t="n">
        <f aca="false">$B$4-55*($B$5+$B$6)/30-IF($B$11&lt;=55,$B$12,0)+L641+M641+N641</f>
        <v>3030.27103869302</v>
      </c>
      <c r="V641" s="14" t="n">
        <f aca="false">$B$4-69*($B$5+$B$6)/30-IF($B$11&lt;=69,$B$12,0)+L641+M641+N641+O641</f>
        <v>5260.17680637263</v>
      </c>
      <c r="W641" s="14" t="n">
        <f aca="false">$B$4-83*($B$5+$B$6)/30-IF($B$11&lt;=83,$B$12,0)+L641+M641+N641+O641+P641</f>
        <v>7224.06951375178</v>
      </c>
      <c r="X641" s="14" t="n">
        <f aca="false">$B$4-90*($B$5+$B$6)/30-IF($B$11&lt;=90,$B$12,0)+L641+M641+N641+O641+P641+Q641</f>
        <v>10172.2352202781</v>
      </c>
      <c r="AA641" s="14" t="n">
        <f aca="false">MIN(R641:X641)</f>
        <v>952.119742390202</v>
      </c>
    </row>
    <row r="642" customFormat="false" ht="15" hidden="false" customHeight="false" outlineLevel="0" collapsed="false">
      <c r="K642" s="2" t="n">
        <v>637</v>
      </c>
      <c r="L642" s="14" t="n">
        <f aca="true">$B$16+NORMINV(RAND(),0,SQRT($B$13*($B$7+$B$8^2))*$B$9*(1-$B$10))</f>
        <v>4326.84468493268</v>
      </c>
      <c r="M642" s="14" t="n">
        <f aca="true">$B$16+NORMINV(RAND(),0,SQRT($B$13*($B$7+$B$8^2))*$B$9*(1-$B$10))</f>
        <v>4263.68222257927</v>
      </c>
      <c r="N642" s="14" t="n">
        <f aca="true">$B$16+NORMINV(RAND(),0,SQRT($B$13*($B$7+$B$8^2))*$B$9*(1-$B$10))</f>
        <v>4280.79896194296</v>
      </c>
      <c r="O642" s="14" t="n">
        <f aca="true">$B$16+NORMINV(RAND(),0,SQRT($B$13*($B$7+$B$8^2))*$B$9*(1-$B$10))</f>
        <v>3504.88016750878</v>
      </c>
      <c r="P642" s="14" t="n">
        <f aca="true">$B$16+NORMINV(RAND(),0,SQRT($B$13*($B$7+$B$8^2))*$B$9*(1-$B$10))</f>
        <v>3815.74675638689</v>
      </c>
      <c r="Q642" s="14" t="n">
        <f aca="true">$B$16+NORMINV(RAND(),0,SQRT($B$13*($B$7+$B$8^2))*$B$9*(1-$B$10))</f>
        <v>4236.11138247414</v>
      </c>
      <c r="R642" s="14" t="n">
        <f aca="false">$B$4-13*($B$5+$B$6)/30-IF($B$11&lt;=13,$B$12,0)+0</f>
        <v>8876.66666666667</v>
      </c>
      <c r="S642" s="14" t="n">
        <f aca="false">$B$4-27*($B$5+$B$6)/30-IF($B$11&lt;=27,$B$12,0)+L642</f>
        <v>10916.8446849327</v>
      </c>
      <c r="T642" s="14" t="n">
        <f aca="false">$B$4-41*($B$5+$B$6)/30-IF($B$11&lt;=41,$B$12,0)+L642+M642</f>
        <v>1709.06024084528</v>
      </c>
      <c r="U642" s="14" t="n">
        <f aca="false">$B$4-55*($B$5+$B$6)/30-IF($B$11&lt;=55,$B$12,0)+L642+M642+N642</f>
        <v>3703.19253612157</v>
      </c>
      <c r="V642" s="14" t="n">
        <f aca="false">$B$4-69*($B$5+$B$6)/30-IF($B$11&lt;=69,$B$12,0)+L642+M642+N642+O642</f>
        <v>4921.40603696368</v>
      </c>
      <c r="W642" s="14" t="n">
        <f aca="false">$B$4-83*($B$5+$B$6)/30-IF($B$11&lt;=83,$B$12,0)+L642+M642+N642+O642+P642</f>
        <v>6450.48612668391</v>
      </c>
      <c r="X642" s="14" t="n">
        <f aca="false">$B$4-90*($B$5+$B$6)/30-IF($B$11&lt;=90,$B$12,0)+L642+M642+N642+O642+P642+Q642</f>
        <v>9543.26417582471</v>
      </c>
      <c r="AA642" s="14" t="n">
        <f aca="false">MIN(R642:X642)</f>
        <v>1709.06024084528</v>
      </c>
    </row>
    <row r="643" customFormat="false" ht="15" hidden="false" customHeight="false" outlineLevel="0" collapsed="false">
      <c r="K643" s="2" t="n">
        <v>638</v>
      </c>
      <c r="L643" s="14" t="n">
        <f aca="true">$B$16+NORMINV(RAND(),0,SQRT($B$13*($B$7+$B$8^2))*$B$9*(1-$B$10))</f>
        <v>4794.05683591905</v>
      </c>
      <c r="M643" s="14" t="n">
        <f aca="true">$B$16+NORMINV(RAND(),0,SQRT($B$13*($B$7+$B$8^2))*$B$9*(1-$B$10))</f>
        <v>3672.7383315788</v>
      </c>
      <c r="N643" s="14" t="n">
        <f aca="true">$B$16+NORMINV(RAND(),0,SQRT($B$13*($B$7+$B$8^2))*$B$9*(1-$B$10))</f>
        <v>3877.05552582158</v>
      </c>
      <c r="O643" s="14" t="n">
        <f aca="true">$B$16+NORMINV(RAND(),0,SQRT($B$13*($B$7+$B$8^2))*$B$9*(1-$B$10))</f>
        <v>4398.36419980358</v>
      </c>
      <c r="P643" s="14" t="n">
        <f aca="true">$B$16+NORMINV(RAND(),0,SQRT($B$13*($B$7+$B$8^2))*$B$9*(1-$B$10))</f>
        <v>4697.69993879572</v>
      </c>
      <c r="Q643" s="14" t="n">
        <f aca="true">$B$16+NORMINV(RAND(),0,SQRT($B$13*($B$7+$B$8^2))*$B$9*(1-$B$10))</f>
        <v>4015.96918565762</v>
      </c>
      <c r="R643" s="14" t="n">
        <f aca="false">$B$4-13*($B$5+$B$6)/30-IF($B$11&lt;=13,$B$12,0)+0</f>
        <v>8876.66666666667</v>
      </c>
      <c r="S643" s="14" t="n">
        <f aca="false">$B$4-27*($B$5+$B$6)/30-IF($B$11&lt;=27,$B$12,0)+L643</f>
        <v>11384.056835919</v>
      </c>
      <c r="T643" s="14" t="n">
        <f aca="false">$B$4-41*($B$5+$B$6)/30-IF($B$11&lt;=41,$B$12,0)+L643+M643</f>
        <v>1585.32850083118</v>
      </c>
      <c r="U643" s="14" t="n">
        <f aca="false">$B$4-55*($B$5+$B$6)/30-IF($B$11&lt;=55,$B$12,0)+L643+M643+N643</f>
        <v>3175.71735998609</v>
      </c>
      <c r="V643" s="14" t="n">
        <f aca="false">$B$4-69*($B$5+$B$6)/30-IF($B$11&lt;=69,$B$12,0)+L643+M643+N643+O643</f>
        <v>5287.414893123</v>
      </c>
      <c r="W643" s="14" t="n">
        <f aca="false">$B$4-83*($B$5+$B$6)/30-IF($B$11&lt;=83,$B$12,0)+L643+M643+N643+O643+P643</f>
        <v>7698.44816525206</v>
      </c>
      <c r="X643" s="14" t="n">
        <f aca="false">$B$4-90*($B$5+$B$6)/30-IF($B$11&lt;=90,$B$12,0)+L643+M643+N643+O643+P643+Q643</f>
        <v>10571.0840175763</v>
      </c>
      <c r="AA643" s="14" t="n">
        <f aca="false">MIN(R643:X643)</f>
        <v>1585.32850083118</v>
      </c>
    </row>
    <row r="644" customFormat="false" ht="15" hidden="false" customHeight="false" outlineLevel="0" collapsed="false">
      <c r="K644" s="2" t="n">
        <v>639</v>
      </c>
      <c r="L644" s="14" t="n">
        <f aca="true">$B$16+NORMINV(RAND(),0,SQRT($B$13*($B$7+$B$8^2))*$B$9*(1-$B$10))</f>
        <v>3511.82874734861</v>
      </c>
      <c r="M644" s="14" t="n">
        <f aca="true">$B$16+NORMINV(RAND(),0,SQRT($B$13*($B$7+$B$8^2))*$B$9*(1-$B$10))</f>
        <v>4175.80885258328</v>
      </c>
      <c r="N644" s="14" t="n">
        <f aca="true">$B$16+NORMINV(RAND(),0,SQRT($B$13*($B$7+$B$8^2))*$B$9*(1-$B$10))</f>
        <v>3904.23676577488</v>
      </c>
      <c r="O644" s="14" t="n">
        <f aca="true">$B$16+NORMINV(RAND(),0,SQRT($B$13*($B$7+$B$8^2))*$B$9*(1-$B$10))</f>
        <v>4633.39806571448</v>
      </c>
      <c r="P644" s="14" t="n">
        <f aca="true">$B$16+NORMINV(RAND(),0,SQRT($B$13*($B$7+$B$8^2))*$B$9*(1-$B$10))</f>
        <v>4372.32940807413</v>
      </c>
      <c r="Q644" s="14" t="n">
        <f aca="true">$B$16+NORMINV(RAND(),0,SQRT($B$13*($B$7+$B$8^2))*$B$9*(1-$B$10))</f>
        <v>3711.67684284041</v>
      </c>
      <c r="R644" s="14" t="n">
        <f aca="false">$B$4-13*($B$5+$B$6)/30-IF($B$11&lt;=13,$B$12,0)+0</f>
        <v>8876.66666666667</v>
      </c>
      <c r="S644" s="14" t="n">
        <f aca="false">$B$4-27*($B$5+$B$6)/30-IF($B$11&lt;=27,$B$12,0)+L644</f>
        <v>10101.8287473486</v>
      </c>
      <c r="T644" s="14" t="n">
        <f aca="false">$B$4-41*($B$5+$B$6)/30-IF($B$11&lt;=41,$B$12,0)+L644+M644</f>
        <v>806.170933265217</v>
      </c>
      <c r="U644" s="14" t="n">
        <f aca="false">$B$4-55*($B$5+$B$6)/30-IF($B$11&lt;=55,$B$12,0)+L644+M644+N644</f>
        <v>2423.74103237343</v>
      </c>
      <c r="V644" s="14" t="n">
        <f aca="false">$B$4-69*($B$5+$B$6)/30-IF($B$11&lt;=69,$B$12,0)+L644+M644+N644+O644</f>
        <v>4770.47243142125</v>
      </c>
      <c r="W644" s="14" t="n">
        <f aca="false">$B$4-83*($B$5+$B$6)/30-IF($B$11&lt;=83,$B$12,0)+L644+M644+N644+O644+P644</f>
        <v>6856.13517282871</v>
      </c>
      <c r="X644" s="14" t="n">
        <f aca="false">$B$4-90*($B$5+$B$6)/30-IF($B$11&lt;=90,$B$12,0)+L644+M644+N644+O644+P644+Q644</f>
        <v>9424.47868233578</v>
      </c>
      <c r="AA644" s="14" t="n">
        <f aca="false">MIN(R644:X644)</f>
        <v>806.170933265217</v>
      </c>
    </row>
    <row r="645" customFormat="false" ht="15" hidden="false" customHeight="false" outlineLevel="0" collapsed="false">
      <c r="K645" s="2" t="n">
        <v>640</v>
      </c>
      <c r="L645" s="14" t="n">
        <f aca="true">$B$16+NORMINV(RAND(),0,SQRT($B$13*($B$7+$B$8^2))*$B$9*(1-$B$10))</f>
        <v>3931.35561676319</v>
      </c>
      <c r="M645" s="14" t="n">
        <f aca="true">$B$16+NORMINV(RAND(),0,SQRT($B$13*($B$7+$B$8^2))*$B$9*(1-$B$10))</f>
        <v>4217.77014617575</v>
      </c>
      <c r="N645" s="14" t="n">
        <f aca="true">$B$16+NORMINV(RAND(),0,SQRT($B$13*($B$7+$B$8^2))*$B$9*(1-$B$10))</f>
        <v>4158.59815696296</v>
      </c>
      <c r="O645" s="14" t="n">
        <f aca="true">$B$16+NORMINV(RAND(),0,SQRT($B$13*($B$7+$B$8^2))*$B$9*(1-$B$10))</f>
        <v>3573.13726293161</v>
      </c>
      <c r="P645" s="14" t="n">
        <f aca="true">$B$16+NORMINV(RAND(),0,SQRT($B$13*($B$7+$B$8^2))*$B$9*(1-$B$10))</f>
        <v>4588.75998249519</v>
      </c>
      <c r="Q645" s="14" t="n">
        <f aca="true">$B$16+NORMINV(RAND(),0,SQRT($B$13*($B$7+$B$8^2))*$B$9*(1-$B$10))</f>
        <v>3641.09876104676</v>
      </c>
      <c r="R645" s="14" t="n">
        <f aca="false">$B$4-13*($B$5+$B$6)/30-IF($B$11&lt;=13,$B$12,0)+0</f>
        <v>8876.66666666667</v>
      </c>
      <c r="S645" s="14" t="n">
        <f aca="false">$B$4-27*($B$5+$B$6)/30-IF($B$11&lt;=27,$B$12,0)+L645</f>
        <v>10521.3556167632</v>
      </c>
      <c r="T645" s="14" t="n">
        <f aca="false">$B$4-41*($B$5+$B$6)/30-IF($B$11&lt;=41,$B$12,0)+L645+M645</f>
        <v>1267.65909627227</v>
      </c>
      <c r="U645" s="14" t="n">
        <f aca="false">$B$4-55*($B$5+$B$6)/30-IF($B$11&lt;=55,$B$12,0)+L645+M645+N645</f>
        <v>3139.59058656857</v>
      </c>
      <c r="V645" s="14" t="n">
        <f aca="false">$B$4-69*($B$5+$B$6)/30-IF($B$11&lt;=69,$B$12,0)+L645+M645+N645+O645</f>
        <v>4426.06118283351</v>
      </c>
      <c r="W645" s="14" t="n">
        <f aca="false">$B$4-83*($B$5+$B$6)/30-IF($B$11&lt;=83,$B$12,0)+L645+M645+N645+O645+P645</f>
        <v>6728.15449866204</v>
      </c>
      <c r="X645" s="14" t="n">
        <f aca="false">$B$4-90*($B$5+$B$6)/30-IF($B$11&lt;=90,$B$12,0)+L645+M645+N645+O645+P645+Q645</f>
        <v>9225.91992637547</v>
      </c>
      <c r="AA645" s="14" t="n">
        <f aca="false">MIN(R645:X645)</f>
        <v>1267.65909627227</v>
      </c>
    </row>
    <row r="646" customFormat="false" ht="15" hidden="false" customHeight="false" outlineLevel="0" collapsed="false">
      <c r="K646" s="2" t="n">
        <v>641</v>
      </c>
      <c r="L646" s="14" t="n">
        <f aca="true">$B$16+NORMINV(RAND(),0,SQRT($B$13*($B$7+$B$8^2))*$B$9*(1-$B$10))</f>
        <v>3958.30010113186</v>
      </c>
      <c r="M646" s="14" t="n">
        <f aca="true">$B$16+NORMINV(RAND(),0,SQRT($B$13*($B$7+$B$8^2))*$B$9*(1-$B$10))</f>
        <v>3910.67420927512</v>
      </c>
      <c r="N646" s="14" t="n">
        <f aca="true">$B$16+NORMINV(RAND(),0,SQRT($B$13*($B$7+$B$8^2))*$B$9*(1-$B$10))</f>
        <v>4494.28942173146</v>
      </c>
      <c r="O646" s="14" t="n">
        <f aca="true">$B$16+NORMINV(RAND(),0,SQRT($B$13*($B$7+$B$8^2))*$B$9*(1-$B$10))</f>
        <v>4105.26363483454</v>
      </c>
      <c r="P646" s="14" t="n">
        <f aca="true">$B$16+NORMINV(RAND(),0,SQRT($B$13*($B$7+$B$8^2))*$B$9*(1-$B$10))</f>
        <v>3850.20243757956</v>
      </c>
      <c r="Q646" s="14" t="n">
        <f aca="true">$B$16+NORMINV(RAND(),0,SQRT($B$13*($B$7+$B$8^2))*$B$9*(1-$B$10))</f>
        <v>4260.03680101657</v>
      </c>
      <c r="R646" s="14" t="n">
        <f aca="false">$B$4-13*($B$5+$B$6)/30-IF($B$11&lt;=13,$B$12,0)+0</f>
        <v>8876.66666666667</v>
      </c>
      <c r="S646" s="14" t="n">
        <f aca="false">$B$4-27*($B$5+$B$6)/30-IF($B$11&lt;=27,$B$12,0)+L646</f>
        <v>10548.3001011319</v>
      </c>
      <c r="T646" s="14" t="n">
        <f aca="false">$B$4-41*($B$5+$B$6)/30-IF($B$11&lt;=41,$B$12,0)+L646+M646</f>
        <v>987.507643740316</v>
      </c>
      <c r="U646" s="14" t="n">
        <f aca="false">$B$4-55*($B$5+$B$6)/30-IF($B$11&lt;=55,$B$12,0)+L646+M646+N646</f>
        <v>3195.13039880511</v>
      </c>
      <c r="V646" s="14" t="n">
        <f aca="false">$B$4-69*($B$5+$B$6)/30-IF($B$11&lt;=69,$B$12,0)+L646+M646+N646+O646</f>
        <v>5013.72736697298</v>
      </c>
      <c r="W646" s="14" t="n">
        <f aca="false">$B$4-83*($B$5+$B$6)/30-IF($B$11&lt;=83,$B$12,0)+L646+M646+N646+O646+P646</f>
        <v>6577.26313788588</v>
      </c>
      <c r="X646" s="14" t="n">
        <f aca="false">$B$4-90*($B$5+$B$6)/30-IF($B$11&lt;=90,$B$12,0)+L646+M646+N646+O646+P646+Q646</f>
        <v>9693.96660556911</v>
      </c>
      <c r="AA646" s="14" t="n">
        <f aca="false">MIN(R646:X646)</f>
        <v>987.507643740316</v>
      </c>
    </row>
    <row r="647" customFormat="false" ht="15" hidden="false" customHeight="false" outlineLevel="0" collapsed="false">
      <c r="K647" s="2" t="n">
        <v>642</v>
      </c>
      <c r="L647" s="14" t="n">
        <f aca="true">$B$16+NORMINV(RAND(),0,SQRT($B$13*($B$7+$B$8^2))*$B$9*(1-$B$10))</f>
        <v>4114.34511848951</v>
      </c>
      <c r="M647" s="14" t="n">
        <f aca="true">$B$16+NORMINV(RAND(),0,SQRT($B$13*($B$7+$B$8^2))*$B$9*(1-$B$10))</f>
        <v>4146.6343258215</v>
      </c>
      <c r="N647" s="14" t="n">
        <f aca="true">$B$16+NORMINV(RAND(),0,SQRT($B$13*($B$7+$B$8^2))*$B$9*(1-$B$10))</f>
        <v>4068.72682399465</v>
      </c>
      <c r="O647" s="14" t="n">
        <f aca="true">$B$16+NORMINV(RAND(),0,SQRT($B$13*($B$7+$B$8^2))*$B$9*(1-$B$10))</f>
        <v>4017.82022352566</v>
      </c>
      <c r="P647" s="14" t="n">
        <f aca="true">$B$16+NORMINV(RAND(),0,SQRT($B$13*($B$7+$B$8^2))*$B$9*(1-$B$10))</f>
        <v>4638.33168896726</v>
      </c>
      <c r="Q647" s="14" t="n">
        <f aca="true">$B$16+NORMINV(RAND(),0,SQRT($B$13*($B$7+$B$8^2))*$B$9*(1-$B$10))</f>
        <v>4066.16600898354</v>
      </c>
      <c r="R647" s="14" t="n">
        <f aca="false">$B$4-13*($B$5+$B$6)/30-IF($B$11&lt;=13,$B$12,0)+0</f>
        <v>8876.66666666667</v>
      </c>
      <c r="S647" s="14" t="n">
        <f aca="false">$B$4-27*($B$5+$B$6)/30-IF($B$11&lt;=27,$B$12,0)+L647</f>
        <v>10704.3451184895</v>
      </c>
      <c r="T647" s="14" t="n">
        <f aca="false">$B$4-41*($B$5+$B$6)/30-IF($B$11&lt;=41,$B$12,0)+L647+M647</f>
        <v>1379.51277764434</v>
      </c>
      <c r="U647" s="14" t="n">
        <f aca="false">$B$4-55*($B$5+$B$6)/30-IF($B$11&lt;=55,$B$12,0)+L647+M647+N647</f>
        <v>3161.57293497232</v>
      </c>
      <c r="V647" s="14" t="n">
        <f aca="false">$B$4-69*($B$5+$B$6)/30-IF($B$11&lt;=69,$B$12,0)+L647+M647+N647+O647</f>
        <v>4892.72649183132</v>
      </c>
      <c r="W647" s="14" t="n">
        <f aca="false">$B$4-83*($B$5+$B$6)/30-IF($B$11&lt;=83,$B$12,0)+L647+M647+N647+O647+P647</f>
        <v>7244.39151413191</v>
      </c>
      <c r="X647" s="14" t="n">
        <f aca="false">$B$4-90*($B$5+$B$6)/30-IF($B$11&lt;=90,$B$12,0)+L647+M647+N647+O647+P647+Q647</f>
        <v>10167.2241897821</v>
      </c>
      <c r="AA647" s="14" t="n">
        <f aca="false">MIN(R647:X647)</f>
        <v>1379.51277764434</v>
      </c>
    </row>
    <row r="648" customFormat="false" ht="15" hidden="false" customHeight="false" outlineLevel="0" collapsed="false">
      <c r="K648" s="2" t="n">
        <v>643</v>
      </c>
      <c r="L648" s="14" t="n">
        <f aca="true">$B$16+NORMINV(RAND(),0,SQRT($B$13*($B$7+$B$8^2))*$B$9*(1-$B$10))</f>
        <v>4079.22241439399</v>
      </c>
      <c r="M648" s="14" t="n">
        <f aca="true">$B$16+NORMINV(RAND(),0,SQRT($B$13*($B$7+$B$8^2))*$B$9*(1-$B$10))</f>
        <v>4166.02377218207</v>
      </c>
      <c r="N648" s="14" t="n">
        <f aca="true">$B$16+NORMINV(RAND(),0,SQRT($B$13*($B$7+$B$8^2))*$B$9*(1-$B$10))</f>
        <v>4026.42276315308</v>
      </c>
      <c r="O648" s="14" t="n">
        <f aca="true">$B$16+NORMINV(RAND(),0,SQRT($B$13*($B$7+$B$8^2))*$B$9*(1-$B$10))</f>
        <v>4160.42399639875</v>
      </c>
      <c r="P648" s="14" t="n">
        <f aca="true">$B$16+NORMINV(RAND(),0,SQRT($B$13*($B$7+$B$8^2))*$B$9*(1-$B$10))</f>
        <v>4367.58765762138</v>
      </c>
      <c r="Q648" s="14" t="n">
        <f aca="true">$B$16+NORMINV(RAND(),0,SQRT($B$13*($B$7+$B$8^2))*$B$9*(1-$B$10))</f>
        <v>3666.15142032991</v>
      </c>
      <c r="R648" s="14" t="n">
        <f aca="false">$B$4-13*($B$5+$B$6)/30-IF($B$11&lt;=13,$B$12,0)+0</f>
        <v>8876.66666666667</v>
      </c>
      <c r="S648" s="14" t="n">
        <f aca="false">$B$4-27*($B$5+$B$6)/30-IF($B$11&lt;=27,$B$12,0)+L648</f>
        <v>10669.222414394</v>
      </c>
      <c r="T648" s="14" t="n">
        <f aca="false">$B$4-41*($B$5+$B$6)/30-IF($B$11&lt;=41,$B$12,0)+L648+M648</f>
        <v>1363.77951990939</v>
      </c>
      <c r="U648" s="14" t="n">
        <f aca="false">$B$4-55*($B$5+$B$6)/30-IF($B$11&lt;=55,$B$12,0)+L648+M648+N648</f>
        <v>3103.5356163958</v>
      </c>
      <c r="V648" s="14" t="n">
        <f aca="false">$B$4-69*($B$5+$B$6)/30-IF($B$11&lt;=69,$B$12,0)+L648+M648+N648+O648</f>
        <v>4977.29294612788</v>
      </c>
      <c r="W648" s="14" t="n">
        <f aca="false">$B$4-83*($B$5+$B$6)/30-IF($B$11&lt;=83,$B$12,0)+L648+M648+N648+O648+P648</f>
        <v>7058.21393708259</v>
      </c>
      <c r="X648" s="14" t="n">
        <f aca="false">$B$4-90*($B$5+$B$6)/30-IF($B$11&lt;=90,$B$12,0)+L648+M648+N648+O648+P648+Q648</f>
        <v>9581.03202407917</v>
      </c>
      <c r="AA648" s="14" t="n">
        <f aca="false">MIN(R648:X648)</f>
        <v>1363.77951990939</v>
      </c>
    </row>
    <row r="649" customFormat="false" ht="15" hidden="false" customHeight="false" outlineLevel="0" collapsed="false">
      <c r="K649" s="2" t="n">
        <v>644</v>
      </c>
      <c r="L649" s="14" t="n">
        <f aca="true">$B$16+NORMINV(RAND(),0,SQRT($B$13*($B$7+$B$8^2))*$B$9*(1-$B$10))</f>
        <v>4429.47413840112</v>
      </c>
      <c r="M649" s="14" t="n">
        <f aca="true">$B$16+NORMINV(RAND(),0,SQRT($B$13*($B$7+$B$8^2))*$B$9*(1-$B$10))</f>
        <v>4364.37642599514</v>
      </c>
      <c r="N649" s="14" t="n">
        <f aca="true">$B$16+NORMINV(RAND(),0,SQRT($B$13*($B$7+$B$8^2))*$B$9*(1-$B$10))</f>
        <v>4534.66269440118</v>
      </c>
      <c r="O649" s="14" t="n">
        <f aca="true">$B$16+NORMINV(RAND(),0,SQRT($B$13*($B$7+$B$8^2))*$B$9*(1-$B$10))</f>
        <v>4386.05239571529</v>
      </c>
      <c r="P649" s="14" t="n">
        <f aca="true">$B$16+NORMINV(RAND(),0,SQRT($B$13*($B$7+$B$8^2))*$B$9*(1-$B$10))</f>
        <v>4824.88912024095</v>
      </c>
      <c r="Q649" s="14" t="n">
        <f aca="true">$B$16+NORMINV(RAND(),0,SQRT($B$13*($B$7+$B$8^2))*$B$9*(1-$B$10))</f>
        <v>4190.76333950052</v>
      </c>
      <c r="R649" s="14" t="n">
        <f aca="false">$B$4-13*($B$5+$B$6)/30-IF($B$11&lt;=13,$B$12,0)+0</f>
        <v>8876.66666666667</v>
      </c>
      <c r="S649" s="14" t="n">
        <f aca="false">$B$4-27*($B$5+$B$6)/30-IF($B$11&lt;=27,$B$12,0)+L649</f>
        <v>11019.4741384011</v>
      </c>
      <c r="T649" s="14" t="n">
        <f aca="false">$B$4-41*($B$5+$B$6)/30-IF($B$11&lt;=41,$B$12,0)+L649+M649</f>
        <v>1912.38389772959</v>
      </c>
      <c r="U649" s="14" t="n">
        <f aca="false">$B$4-55*($B$5+$B$6)/30-IF($B$11&lt;=55,$B$12,0)+L649+M649+N649</f>
        <v>4160.3799254641</v>
      </c>
      <c r="V649" s="14" t="n">
        <f aca="false">$B$4-69*($B$5+$B$6)/30-IF($B$11&lt;=69,$B$12,0)+L649+M649+N649+O649</f>
        <v>6259.76565451273</v>
      </c>
      <c r="W649" s="14" t="n">
        <f aca="false">$B$4-83*($B$5+$B$6)/30-IF($B$11&lt;=83,$B$12,0)+L649+M649+N649+O649+P649</f>
        <v>8797.98810808702</v>
      </c>
      <c r="X649" s="14" t="n">
        <f aca="false">$B$4-90*($B$5+$B$6)/30-IF($B$11&lt;=90,$B$12,0)+L649+M649+N649+O649+P649+Q649</f>
        <v>11845.4181142542</v>
      </c>
      <c r="AA649" s="14" t="n">
        <f aca="false">MIN(R649:X649)</f>
        <v>1912.38389772959</v>
      </c>
    </row>
    <row r="650" customFormat="false" ht="15" hidden="false" customHeight="false" outlineLevel="0" collapsed="false">
      <c r="K650" s="2" t="n">
        <v>645</v>
      </c>
      <c r="L650" s="14" t="n">
        <f aca="true">$B$16+NORMINV(RAND(),0,SQRT($B$13*($B$7+$B$8^2))*$B$9*(1-$B$10))</f>
        <v>4599.77209129457</v>
      </c>
      <c r="M650" s="14" t="n">
        <f aca="true">$B$16+NORMINV(RAND(),0,SQRT($B$13*($B$7+$B$8^2))*$B$9*(1-$B$10))</f>
        <v>4136.91325951413</v>
      </c>
      <c r="N650" s="14" t="n">
        <f aca="true">$B$16+NORMINV(RAND(),0,SQRT($B$13*($B$7+$B$8^2))*$B$9*(1-$B$10))</f>
        <v>4425.17981118039</v>
      </c>
      <c r="O650" s="14" t="n">
        <f aca="true">$B$16+NORMINV(RAND(),0,SQRT($B$13*($B$7+$B$8^2))*$B$9*(1-$B$10))</f>
        <v>3450.85297979451</v>
      </c>
      <c r="P650" s="14" t="n">
        <f aca="true">$B$16+NORMINV(RAND(),0,SQRT($B$13*($B$7+$B$8^2))*$B$9*(1-$B$10))</f>
        <v>4168.00341565209</v>
      </c>
      <c r="Q650" s="14" t="n">
        <f aca="true">$B$16+NORMINV(RAND(),0,SQRT($B$13*($B$7+$B$8^2))*$B$9*(1-$B$10))</f>
        <v>4158.02951627193</v>
      </c>
      <c r="R650" s="14" t="n">
        <f aca="false">$B$4-13*($B$5+$B$6)/30-IF($B$11&lt;=13,$B$12,0)+0</f>
        <v>8876.66666666667</v>
      </c>
      <c r="S650" s="14" t="n">
        <f aca="false">$B$4-27*($B$5+$B$6)/30-IF($B$11&lt;=27,$B$12,0)+L650</f>
        <v>11189.7720912946</v>
      </c>
      <c r="T650" s="14" t="n">
        <f aca="false">$B$4-41*($B$5+$B$6)/30-IF($B$11&lt;=41,$B$12,0)+L650+M650</f>
        <v>1855.21868414203</v>
      </c>
      <c r="U650" s="14" t="n">
        <f aca="false">$B$4-55*($B$5+$B$6)/30-IF($B$11&lt;=55,$B$12,0)+L650+M650+N650</f>
        <v>3993.73182865575</v>
      </c>
      <c r="V650" s="14" t="n">
        <f aca="false">$B$4-69*($B$5+$B$6)/30-IF($B$11&lt;=69,$B$12,0)+L650+M650+N650+O650</f>
        <v>5157.9181417836</v>
      </c>
      <c r="W650" s="14" t="n">
        <f aca="false">$B$4-83*($B$5+$B$6)/30-IF($B$11&lt;=83,$B$12,0)+L650+M650+N650+O650+P650</f>
        <v>7039.25489076903</v>
      </c>
      <c r="X650" s="14" t="n">
        <f aca="false">$B$4-90*($B$5+$B$6)/30-IF($B$11&lt;=90,$B$12,0)+L650+M650+N650+O650+P650+Q650</f>
        <v>10053.9510737076</v>
      </c>
      <c r="AA650" s="14" t="n">
        <f aca="false">MIN(R650:X650)</f>
        <v>1855.21868414203</v>
      </c>
    </row>
    <row r="651" customFormat="false" ht="15" hidden="false" customHeight="false" outlineLevel="0" collapsed="false">
      <c r="K651" s="2" t="n">
        <v>646</v>
      </c>
      <c r="L651" s="14" t="n">
        <f aca="true">$B$16+NORMINV(RAND(),0,SQRT($B$13*($B$7+$B$8^2))*$B$9*(1-$B$10))</f>
        <v>4114.81969397188</v>
      </c>
      <c r="M651" s="14" t="n">
        <f aca="true">$B$16+NORMINV(RAND(),0,SQRT($B$13*($B$7+$B$8^2))*$B$9*(1-$B$10))</f>
        <v>4508.02778115572</v>
      </c>
      <c r="N651" s="14" t="n">
        <f aca="true">$B$16+NORMINV(RAND(),0,SQRT($B$13*($B$7+$B$8^2))*$B$9*(1-$B$10))</f>
        <v>3713.88461670192</v>
      </c>
      <c r="O651" s="14" t="n">
        <f aca="true">$B$16+NORMINV(RAND(),0,SQRT($B$13*($B$7+$B$8^2))*$B$9*(1-$B$10))</f>
        <v>4384.25844448308</v>
      </c>
      <c r="P651" s="14" t="n">
        <f aca="true">$B$16+NORMINV(RAND(),0,SQRT($B$13*($B$7+$B$8^2))*$B$9*(1-$B$10))</f>
        <v>3696.40477197774</v>
      </c>
      <c r="Q651" s="14" t="n">
        <f aca="true">$B$16+NORMINV(RAND(),0,SQRT($B$13*($B$7+$B$8^2))*$B$9*(1-$B$10))</f>
        <v>3541.33800059657</v>
      </c>
      <c r="R651" s="14" t="n">
        <f aca="false">$B$4-13*($B$5+$B$6)/30-IF($B$11&lt;=13,$B$12,0)+0</f>
        <v>8876.66666666667</v>
      </c>
      <c r="S651" s="14" t="n">
        <f aca="false">$B$4-27*($B$5+$B$6)/30-IF($B$11&lt;=27,$B$12,0)+L651</f>
        <v>10704.8196939719</v>
      </c>
      <c r="T651" s="14" t="n">
        <f aca="false">$B$4-41*($B$5+$B$6)/30-IF($B$11&lt;=41,$B$12,0)+L651+M651</f>
        <v>1741.38080846094</v>
      </c>
      <c r="U651" s="14" t="n">
        <f aca="false">$B$4-55*($B$5+$B$6)/30-IF($B$11&lt;=55,$B$12,0)+L651+M651+N651</f>
        <v>3168.59875849618</v>
      </c>
      <c r="V651" s="14" t="n">
        <f aca="false">$B$4-69*($B$5+$B$6)/30-IF($B$11&lt;=69,$B$12,0)+L651+M651+N651+O651</f>
        <v>5266.1905363126</v>
      </c>
      <c r="W651" s="14" t="n">
        <f aca="false">$B$4-83*($B$5+$B$6)/30-IF($B$11&lt;=83,$B$12,0)+L651+M651+N651+O651+P651</f>
        <v>6675.92864162367</v>
      </c>
      <c r="X651" s="14" t="n">
        <f aca="false">$B$4-90*($B$5+$B$6)/30-IF($B$11&lt;=90,$B$12,0)+L651+M651+N651+O651+P651+Q651</f>
        <v>9073.93330888691</v>
      </c>
      <c r="AA651" s="14" t="n">
        <f aca="false">MIN(R651:X651)</f>
        <v>1741.38080846094</v>
      </c>
    </row>
    <row r="652" customFormat="false" ht="15" hidden="false" customHeight="false" outlineLevel="0" collapsed="false">
      <c r="K652" s="2" t="n">
        <v>647</v>
      </c>
      <c r="L652" s="14" t="n">
        <f aca="true">$B$16+NORMINV(RAND(),0,SQRT($B$13*($B$7+$B$8^2))*$B$9*(1-$B$10))</f>
        <v>4221.814406635</v>
      </c>
      <c r="M652" s="14" t="n">
        <f aca="true">$B$16+NORMINV(RAND(),0,SQRT($B$13*($B$7+$B$8^2))*$B$9*(1-$B$10))</f>
        <v>3913.46545988628</v>
      </c>
      <c r="N652" s="14" t="n">
        <f aca="true">$B$16+NORMINV(RAND(),0,SQRT($B$13*($B$7+$B$8^2))*$B$9*(1-$B$10))</f>
        <v>3892.37162927786</v>
      </c>
      <c r="O652" s="14" t="n">
        <f aca="true">$B$16+NORMINV(RAND(),0,SQRT($B$13*($B$7+$B$8^2))*$B$9*(1-$B$10))</f>
        <v>4522.15964479424</v>
      </c>
      <c r="P652" s="14" t="n">
        <f aca="true">$B$16+NORMINV(RAND(),0,SQRT($B$13*($B$7+$B$8^2))*$B$9*(1-$B$10))</f>
        <v>4383.51338289896</v>
      </c>
      <c r="Q652" s="14" t="n">
        <f aca="true">$B$16+NORMINV(RAND(),0,SQRT($B$13*($B$7+$B$8^2))*$B$9*(1-$B$10))</f>
        <v>3585.15646729521</v>
      </c>
      <c r="R652" s="14" t="n">
        <f aca="false">$B$4-13*($B$5+$B$6)/30-IF($B$11&lt;=13,$B$12,0)+0</f>
        <v>8876.66666666667</v>
      </c>
      <c r="S652" s="14" t="n">
        <f aca="false">$B$4-27*($B$5+$B$6)/30-IF($B$11&lt;=27,$B$12,0)+L652</f>
        <v>10811.814406635</v>
      </c>
      <c r="T652" s="14" t="n">
        <f aca="false">$B$4-41*($B$5+$B$6)/30-IF($B$11&lt;=41,$B$12,0)+L652+M652</f>
        <v>1253.81319985462</v>
      </c>
      <c r="U652" s="14" t="n">
        <f aca="false">$B$4-55*($B$5+$B$6)/30-IF($B$11&lt;=55,$B$12,0)+L652+M652+N652</f>
        <v>2859.51816246581</v>
      </c>
      <c r="V652" s="14" t="n">
        <f aca="false">$B$4-69*($B$5+$B$6)/30-IF($B$11&lt;=69,$B$12,0)+L652+M652+N652+O652</f>
        <v>5095.01114059339</v>
      </c>
      <c r="W652" s="14" t="n">
        <f aca="false">$B$4-83*($B$5+$B$6)/30-IF($B$11&lt;=83,$B$12,0)+L652+M652+N652+O652+P652</f>
        <v>7191.85785682569</v>
      </c>
      <c r="X652" s="14" t="n">
        <f aca="false">$B$4-90*($B$5+$B$6)/30-IF($B$11&lt;=90,$B$12,0)+L652+M652+N652+O652+P652+Q652</f>
        <v>9633.68099078756</v>
      </c>
      <c r="AA652" s="14" t="n">
        <f aca="false">MIN(R652:X652)</f>
        <v>1253.81319985462</v>
      </c>
    </row>
    <row r="653" customFormat="false" ht="15" hidden="false" customHeight="false" outlineLevel="0" collapsed="false">
      <c r="K653" s="2" t="n">
        <v>648</v>
      </c>
      <c r="L653" s="14" t="n">
        <f aca="true">$B$16+NORMINV(RAND(),0,SQRT($B$13*($B$7+$B$8^2))*$B$9*(1-$B$10))</f>
        <v>3978.06132871229</v>
      </c>
      <c r="M653" s="14" t="n">
        <f aca="true">$B$16+NORMINV(RAND(),0,SQRT($B$13*($B$7+$B$8^2))*$B$9*(1-$B$10))</f>
        <v>3724.89435743189</v>
      </c>
      <c r="N653" s="14" t="n">
        <f aca="true">$B$16+NORMINV(RAND(),0,SQRT($B$13*($B$7+$B$8^2))*$B$9*(1-$B$10))</f>
        <v>4044.61893109828</v>
      </c>
      <c r="O653" s="14" t="n">
        <f aca="true">$B$16+NORMINV(RAND(),0,SQRT($B$13*($B$7+$B$8^2))*$B$9*(1-$B$10))</f>
        <v>4075.71142358464</v>
      </c>
      <c r="P653" s="14" t="n">
        <f aca="true">$B$16+NORMINV(RAND(),0,SQRT($B$13*($B$7+$B$8^2))*$B$9*(1-$B$10))</f>
        <v>3427.0889062202</v>
      </c>
      <c r="Q653" s="14" t="n">
        <f aca="true">$B$16+NORMINV(RAND(),0,SQRT($B$13*($B$7+$B$8^2))*$B$9*(1-$B$10))</f>
        <v>4295.87026193925</v>
      </c>
      <c r="R653" s="14" t="n">
        <f aca="false">$B$4-13*($B$5+$B$6)/30-IF($B$11&lt;=13,$B$12,0)+0</f>
        <v>8876.66666666667</v>
      </c>
      <c r="S653" s="14" t="n">
        <f aca="false">$B$4-27*($B$5+$B$6)/30-IF($B$11&lt;=27,$B$12,0)+L653</f>
        <v>10568.0613287123</v>
      </c>
      <c r="T653" s="14" t="n">
        <f aca="false">$B$4-41*($B$5+$B$6)/30-IF($B$11&lt;=41,$B$12,0)+L653+M653</f>
        <v>821.489019477515</v>
      </c>
      <c r="U653" s="14" t="n">
        <f aca="false">$B$4-55*($B$5+$B$6)/30-IF($B$11&lt;=55,$B$12,0)+L653+M653+N653</f>
        <v>2579.44128390913</v>
      </c>
      <c r="V653" s="14" t="n">
        <f aca="false">$B$4-69*($B$5+$B$6)/30-IF($B$11&lt;=69,$B$12,0)+L653+M653+N653+O653</f>
        <v>4368.48604082711</v>
      </c>
      <c r="W653" s="14" t="n">
        <f aca="false">$B$4-83*($B$5+$B$6)/30-IF($B$11&lt;=83,$B$12,0)+L653+M653+N653+O653+P653</f>
        <v>5508.90828038065</v>
      </c>
      <c r="X653" s="14" t="n">
        <f aca="false">$B$4-90*($B$5+$B$6)/30-IF($B$11&lt;=90,$B$12,0)+L653+M653+N653+O653+P653+Q653</f>
        <v>8661.44520898657</v>
      </c>
      <c r="AA653" s="14" t="n">
        <f aca="false">MIN(R653:X653)</f>
        <v>821.489019477515</v>
      </c>
    </row>
    <row r="654" customFormat="false" ht="15" hidden="false" customHeight="false" outlineLevel="0" collapsed="false">
      <c r="K654" s="2" t="n">
        <v>649</v>
      </c>
      <c r="L654" s="14" t="n">
        <f aca="true">$B$16+NORMINV(RAND(),0,SQRT($B$13*($B$7+$B$8^2))*$B$9*(1-$B$10))</f>
        <v>4135.68192285285</v>
      </c>
      <c r="M654" s="14" t="n">
        <f aca="true">$B$16+NORMINV(RAND(),0,SQRT($B$13*($B$7+$B$8^2))*$B$9*(1-$B$10))</f>
        <v>4138.18976358442</v>
      </c>
      <c r="N654" s="14" t="n">
        <f aca="true">$B$16+NORMINV(RAND(),0,SQRT($B$13*($B$7+$B$8^2))*$B$9*(1-$B$10))</f>
        <v>3817.31946324387</v>
      </c>
      <c r="O654" s="14" t="n">
        <f aca="true">$B$16+NORMINV(RAND(),0,SQRT($B$13*($B$7+$B$8^2))*$B$9*(1-$B$10))</f>
        <v>4591.29098226166</v>
      </c>
      <c r="P654" s="14" t="n">
        <f aca="true">$B$16+NORMINV(RAND(),0,SQRT($B$13*($B$7+$B$8^2))*$B$9*(1-$B$10))</f>
        <v>4039.92435308155</v>
      </c>
      <c r="Q654" s="14" t="n">
        <f aca="true">$B$16+NORMINV(RAND(),0,SQRT($B$13*($B$7+$B$8^2))*$B$9*(1-$B$10))</f>
        <v>4007.92038003635</v>
      </c>
      <c r="R654" s="14" t="n">
        <f aca="false">$B$4-13*($B$5+$B$6)/30-IF($B$11&lt;=13,$B$12,0)+0</f>
        <v>8876.66666666667</v>
      </c>
      <c r="S654" s="14" t="n">
        <f aca="false">$B$4-27*($B$5+$B$6)/30-IF($B$11&lt;=27,$B$12,0)+L654</f>
        <v>10725.6819228528</v>
      </c>
      <c r="T654" s="14" t="n">
        <f aca="false">$B$4-41*($B$5+$B$6)/30-IF($B$11&lt;=41,$B$12,0)+L654+M654</f>
        <v>1392.4050197706</v>
      </c>
      <c r="U654" s="14" t="n">
        <f aca="false">$B$4-55*($B$5+$B$6)/30-IF($B$11&lt;=55,$B$12,0)+L654+M654+N654</f>
        <v>2923.0578163478</v>
      </c>
      <c r="V654" s="14" t="n">
        <f aca="false">$B$4-69*($B$5+$B$6)/30-IF($B$11&lt;=69,$B$12,0)+L654+M654+N654+O654</f>
        <v>5227.68213194279</v>
      </c>
      <c r="W654" s="14" t="n">
        <f aca="false">$B$4-83*($B$5+$B$6)/30-IF($B$11&lt;=83,$B$12,0)+L654+M654+N654+O654+P654</f>
        <v>6980.93981835767</v>
      </c>
      <c r="X654" s="14" t="n">
        <f aca="false">$B$4-90*($B$5+$B$6)/30-IF($B$11&lt;=90,$B$12,0)+L654+M654+N654+O654+P654+Q654</f>
        <v>9845.5268650607</v>
      </c>
      <c r="AA654" s="14" t="n">
        <f aca="false">MIN(R654:X654)</f>
        <v>1392.4050197706</v>
      </c>
    </row>
    <row r="655" customFormat="false" ht="15" hidden="false" customHeight="false" outlineLevel="0" collapsed="false">
      <c r="K655" s="2" t="n">
        <v>650</v>
      </c>
      <c r="L655" s="14" t="n">
        <f aca="true">$B$16+NORMINV(RAND(),0,SQRT($B$13*($B$7+$B$8^2))*$B$9*(1-$B$10))</f>
        <v>4012.24831925072</v>
      </c>
      <c r="M655" s="14" t="n">
        <f aca="true">$B$16+NORMINV(RAND(),0,SQRT($B$13*($B$7+$B$8^2))*$B$9*(1-$B$10))</f>
        <v>3525.87505198514</v>
      </c>
      <c r="N655" s="14" t="n">
        <f aca="true">$B$16+NORMINV(RAND(),0,SQRT($B$13*($B$7+$B$8^2))*$B$9*(1-$B$10))</f>
        <v>3815.8943350457</v>
      </c>
      <c r="O655" s="14" t="n">
        <f aca="true">$B$16+NORMINV(RAND(),0,SQRT($B$13*($B$7+$B$8^2))*$B$9*(1-$B$10))</f>
        <v>4250.78403319256</v>
      </c>
      <c r="P655" s="14" t="n">
        <f aca="true">$B$16+NORMINV(RAND(),0,SQRT($B$13*($B$7+$B$8^2))*$B$9*(1-$B$10))</f>
        <v>4195.52749818267</v>
      </c>
      <c r="Q655" s="14" t="n">
        <f aca="true">$B$16+NORMINV(RAND(),0,SQRT($B$13*($B$7+$B$8^2))*$B$9*(1-$B$10))</f>
        <v>4304.83673308392</v>
      </c>
      <c r="R655" s="14" t="n">
        <f aca="false">$B$4-13*($B$5+$B$6)/30-IF($B$11&lt;=13,$B$12,0)+0</f>
        <v>8876.66666666667</v>
      </c>
      <c r="S655" s="14" t="n">
        <f aca="false">$B$4-27*($B$5+$B$6)/30-IF($B$11&lt;=27,$B$12,0)+L655</f>
        <v>10602.2483192507</v>
      </c>
      <c r="T655" s="14" t="n">
        <f aca="false">$B$4-41*($B$5+$B$6)/30-IF($B$11&lt;=41,$B$12,0)+L655+M655</f>
        <v>656.656704569189</v>
      </c>
      <c r="U655" s="14" t="n">
        <f aca="false">$B$4-55*($B$5+$B$6)/30-IF($B$11&lt;=55,$B$12,0)+L655+M655+N655</f>
        <v>2185.88437294822</v>
      </c>
      <c r="V655" s="14" t="n">
        <f aca="false">$B$4-69*($B$5+$B$6)/30-IF($B$11&lt;=69,$B$12,0)+L655+M655+N655+O655</f>
        <v>4150.00173947411</v>
      </c>
      <c r="W655" s="14" t="n">
        <f aca="false">$B$4-83*($B$5+$B$6)/30-IF($B$11&lt;=83,$B$12,0)+L655+M655+N655+O655+P655</f>
        <v>6058.86257099011</v>
      </c>
      <c r="X655" s="14" t="n">
        <f aca="false">$B$4-90*($B$5+$B$6)/30-IF($B$11&lt;=90,$B$12,0)+L655+M655+N655+O655+P655+Q655</f>
        <v>9220.3659707407</v>
      </c>
      <c r="AA655" s="14" t="n">
        <f aca="false">MIN(R655:X655)</f>
        <v>656.656704569189</v>
      </c>
    </row>
    <row r="656" customFormat="false" ht="15" hidden="false" customHeight="false" outlineLevel="0" collapsed="false">
      <c r="K656" s="2" t="n">
        <v>651</v>
      </c>
      <c r="L656" s="14" t="n">
        <f aca="true">$B$16+NORMINV(RAND(),0,SQRT($B$13*($B$7+$B$8^2))*$B$9*(1-$B$10))</f>
        <v>4417.44718547709</v>
      </c>
      <c r="M656" s="14" t="n">
        <f aca="true">$B$16+NORMINV(RAND(),0,SQRT($B$13*($B$7+$B$8^2))*$B$9*(1-$B$10))</f>
        <v>4402.48567113105</v>
      </c>
      <c r="N656" s="14" t="n">
        <f aca="true">$B$16+NORMINV(RAND(),0,SQRT($B$13*($B$7+$B$8^2))*$B$9*(1-$B$10))</f>
        <v>4317.55854414172</v>
      </c>
      <c r="O656" s="14" t="n">
        <f aca="true">$B$16+NORMINV(RAND(),0,SQRT($B$13*($B$7+$B$8^2))*$B$9*(1-$B$10))</f>
        <v>5102.03477476015</v>
      </c>
      <c r="P656" s="14" t="n">
        <f aca="true">$B$16+NORMINV(RAND(),0,SQRT($B$13*($B$7+$B$8^2))*$B$9*(1-$B$10))</f>
        <v>3835.30068412978</v>
      </c>
      <c r="Q656" s="14" t="n">
        <f aca="true">$B$16+NORMINV(RAND(),0,SQRT($B$13*($B$7+$B$8^2))*$B$9*(1-$B$10))</f>
        <v>4574.50840954121</v>
      </c>
      <c r="R656" s="14" t="n">
        <f aca="false">$B$4-13*($B$5+$B$6)/30-IF($B$11&lt;=13,$B$12,0)+0</f>
        <v>8876.66666666667</v>
      </c>
      <c r="S656" s="14" t="n">
        <f aca="false">$B$4-27*($B$5+$B$6)/30-IF($B$11&lt;=27,$B$12,0)+L656</f>
        <v>11007.4471854771</v>
      </c>
      <c r="T656" s="14" t="n">
        <f aca="false">$B$4-41*($B$5+$B$6)/30-IF($B$11&lt;=41,$B$12,0)+L656+M656</f>
        <v>1938.46618994147</v>
      </c>
      <c r="U656" s="14" t="n">
        <f aca="false">$B$4-55*($B$5+$B$6)/30-IF($B$11&lt;=55,$B$12,0)+L656+M656+N656</f>
        <v>3969.35806741652</v>
      </c>
      <c r="V656" s="14" t="n">
        <f aca="false">$B$4-69*($B$5+$B$6)/30-IF($B$11&lt;=69,$B$12,0)+L656+M656+N656+O656</f>
        <v>6784.72617551001</v>
      </c>
      <c r="W656" s="14" t="n">
        <f aca="false">$B$4-83*($B$5+$B$6)/30-IF($B$11&lt;=83,$B$12,0)+L656+M656+N656+O656+P656</f>
        <v>8333.36019297312</v>
      </c>
      <c r="X656" s="14" t="n">
        <f aca="false">$B$4-90*($B$5+$B$6)/30-IF($B$11&lt;=90,$B$12,0)+L656+M656+N656+O656+P656+Q656</f>
        <v>11764.535269181</v>
      </c>
      <c r="AA656" s="14" t="n">
        <f aca="false">MIN(R656:X656)</f>
        <v>1938.46618994147</v>
      </c>
    </row>
    <row r="657" customFormat="false" ht="15" hidden="false" customHeight="false" outlineLevel="0" collapsed="false">
      <c r="K657" s="2" t="n">
        <v>652</v>
      </c>
      <c r="L657" s="14" t="n">
        <f aca="true">$B$16+NORMINV(RAND(),0,SQRT($B$13*($B$7+$B$8^2))*$B$9*(1-$B$10))</f>
        <v>3632.90042579033</v>
      </c>
      <c r="M657" s="14" t="n">
        <f aca="true">$B$16+NORMINV(RAND(),0,SQRT($B$13*($B$7+$B$8^2))*$B$9*(1-$B$10))</f>
        <v>3774.24294359273</v>
      </c>
      <c r="N657" s="14" t="n">
        <f aca="true">$B$16+NORMINV(RAND(),0,SQRT($B$13*($B$7+$B$8^2))*$B$9*(1-$B$10))</f>
        <v>3911.80757120452</v>
      </c>
      <c r="O657" s="14" t="n">
        <f aca="true">$B$16+NORMINV(RAND(),0,SQRT($B$13*($B$7+$B$8^2))*$B$9*(1-$B$10))</f>
        <v>3779.47459378032</v>
      </c>
      <c r="P657" s="14" t="n">
        <f aca="true">$B$16+NORMINV(RAND(),0,SQRT($B$13*($B$7+$B$8^2))*$B$9*(1-$B$10))</f>
        <v>3581.50157971895</v>
      </c>
      <c r="Q657" s="14" t="n">
        <f aca="true">$B$16+NORMINV(RAND(),0,SQRT($B$13*($B$7+$B$8^2))*$B$9*(1-$B$10))</f>
        <v>4408.20987247734</v>
      </c>
      <c r="R657" s="14" t="n">
        <f aca="false">$B$4-13*($B$5+$B$6)/30-IF($B$11&lt;=13,$B$12,0)+0</f>
        <v>8876.66666666667</v>
      </c>
      <c r="S657" s="14" t="n">
        <f aca="false">$B$4-27*($B$5+$B$6)/30-IF($B$11&lt;=27,$B$12,0)+L657</f>
        <v>10222.9004257903</v>
      </c>
      <c r="T657" s="14" t="n">
        <f aca="false">$B$4-41*($B$5+$B$6)/30-IF($B$11&lt;=41,$B$12,0)+L657+M657</f>
        <v>525.676702716386</v>
      </c>
      <c r="U657" s="14" t="n">
        <f aca="false">$B$4-55*($B$5+$B$6)/30-IF($B$11&lt;=55,$B$12,0)+L657+M657+N657</f>
        <v>2150.81760725424</v>
      </c>
      <c r="V657" s="14" t="n">
        <f aca="false">$B$4-69*($B$5+$B$6)/30-IF($B$11&lt;=69,$B$12,0)+L657+M657+N657+O657</f>
        <v>3643.62553436789</v>
      </c>
      <c r="W657" s="14" t="n">
        <f aca="false">$B$4-83*($B$5+$B$6)/30-IF($B$11&lt;=83,$B$12,0)+L657+M657+N657+O657+P657</f>
        <v>4938.46044742017</v>
      </c>
      <c r="X657" s="14" t="n">
        <f aca="false">$B$4-90*($B$5+$B$6)/30-IF($B$11&lt;=90,$B$12,0)+L657+M657+N657+O657+P657+Q657</f>
        <v>8203.33698656418</v>
      </c>
      <c r="AA657" s="14" t="n">
        <f aca="false">MIN(R657:X657)</f>
        <v>525.676702716386</v>
      </c>
    </row>
    <row r="658" customFormat="false" ht="15" hidden="false" customHeight="false" outlineLevel="0" collapsed="false">
      <c r="K658" s="2" t="n">
        <v>653</v>
      </c>
      <c r="L658" s="14" t="n">
        <f aca="true">$B$16+NORMINV(RAND(),0,SQRT($B$13*($B$7+$B$8^2))*$B$9*(1-$B$10))</f>
        <v>4027.96623188406</v>
      </c>
      <c r="M658" s="14" t="n">
        <f aca="true">$B$16+NORMINV(RAND(),0,SQRT($B$13*($B$7+$B$8^2))*$B$9*(1-$B$10))</f>
        <v>4163.09474561402</v>
      </c>
      <c r="N658" s="14" t="n">
        <f aca="true">$B$16+NORMINV(RAND(),0,SQRT($B$13*($B$7+$B$8^2))*$B$9*(1-$B$10))</f>
        <v>3532.53316597383</v>
      </c>
      <c r="O658" s="14" t="n">
        <f aca="true">$B$16+NORMINV(RAND(),0,SQRT($B$13*($B$7+$B$8^2))*$B$9*(1-$B$10))</f>
        <v>4195.58033538327</v>
      </c>
      <c r="P658" s="14" t="n">
        <f aca="true">$B$16+NORMINV(RAND(),0,SQRT($B$13*($B$7+$B$8^2))*$B$9*(1-$B$10))</f>
        <v>4165.57736272588</v>
      </c>
      <c r="Q658" s="14" t="n">
        <f aca="true">$B$16+NORMINV(RAND(),0,SQRT($B$13*($B$7+$B$8^2))*$B$9*(1-$B$10))</f>
        <v>4438.28891639933</v>
      </c>
      <c r="R658" s="14" t="n">
        <f aca="false">$B$4-13*($B$5+$B$6)/30-IF($B$11&lt;=13,$B$12,0)+0</f>
        <v>8876.66666666667</v>
      </c>
      <c r="S658" s="14" t="n">
        <f aca="false">$B$4-27*($B$5+$B$6)/30-IF($B$11&lt;=27,$B$12,0)+L658</f>
        <v>10617.9662318841</v>
      </c>
      <c r="T658" s="14" t="n">
        <f aca="false">$B$4-41*($B$5+$B$6)/30-IF($B$11&lt;=41,$B$12,0)+L658+M658</f>
        <v>1309.59431083141</v>
      </c>
      <c r="U658" s="14" t="n">
        <f aca="false">$B$4-55*($B$5+$B$6)/30-IF($B$11&lt;=55,$B$12,0)+L658+M658+N658</f>
        <v>2555.46081013857</v>
      </c>
      <c r="V658" s="14" t="n">
        <f aca="false">$B$4-69*($B$5+$B$6)/30-IF($B$11&lt;=69,$B$12,0)+L658+M658+N658+O658</f>
        <v>4464.37447885518</v>
      </c>
      <c r="W658" s="14" t="n">
        <f aca="false">$B$4-83*($B$5+$B$6)/30-IF($B$11&lt;=83,$B$12,0)+L658+M658+N658+O658+P658</f>
        <v>6343.28517491439</v>
      </c>
      <c r="X658" s="14" t="n">
        <f aca="false">$B$4-90*($B$5+$B$6)/30-IF($B$11&lt;=90,$B$12,0)+L658+M658+N658+O658+P658+Q658</f>
        <v>9638.24075798039</v>
      </c>
      <c r="AA658" s="14" t="n">
        <f aca="false">MIN(R658:X658)</f>
        <v>1309.59431083141</v>
      </c>
    </row>
    <row r="659" customFormat="false" ht="15" hidden="false" customHeight="false" outlineLevel="0" collapsed="false">
      <c r="K659" s="2" t="n">
        <v>654</v>
      </c>
      <c r="L659" s="14" t="n">
        <f aca="true">$B$16+NORMINV(RAND(),0,SQRT($B$13*($B$7+$B$8^2))*$B$9*(1-$B$10))</f>
        <v>4793.2524594543</v>
      </c>
      <c r="M659" s="14" t="n">
        <f aca="true">$B$16+NORMINV(RAND(),0,SQRT($B$13*($B$7+$B$8^2))*$B$9*(1-$B$10))</f>
        <v>4171.24137826676</v>
      </c>
      <c r="N659" s="14" t="n">
        <f aca="true">$B$16+NORMINV(RAND(),0,SQRT($B$13*($B$7+$B$8^2))*$B$9*(1-$B$10))</f>
        <v>4346.57483407333</v>
      </c>
      <c r="O659" s="14" t="n">
        <f aca="true">$B$16+NORMINV(RAND(),0,SQRT($B$13*($B$7+$B$8^2))*$B$9*(1-$B$10))</f>
        <v>4008.06871436684</v>
      </c>
      <c r="P659" s="14" t="n">
        <f aca="true">$B$16+NORMINV(RAND(),0,SQRT($B$13*($B$7+$B$8^2))*$B$9*(1-$B$10))</f>
        <v>4121.32617771792</v>
      </c>
      <c r="Q659" s="14" t="n">
        <f aca="true">$B$16+NORMINV(RAND(),0,SQRT($B$13*($B$7+$B$8^2))*$B$9*(1-$B$10))</f>
        <v>3854.90150141848</v>
      </c>
      <c r="R659" s="14" t="n">
        <f aca="false">$B$4-13*($B$5+$B$6)/30-IF($B$11&lt;=13,$B$12,0)+0</f>
        <v>8876.66666666667</v>
      </c>
      <c r="S659" s="14" t="n">
        <f aca="false">$B$4-27*($B$5+$B$6)/30-IF($B$11&lt;=27,$B$12,0)+L659</f>
        <v>11383.2524594543</v>
      </c>
      <c r="T659" s="14" t="n">
        <f aca="false">$B$4-41*($B$5+$B$6)/30-IF($B$11&lt;=41,$B$12,0)+L659+M659</f>
        <v>2083.0271710544</v>
      </c>
      <c r="U659" s="14" t="n">
        <f aca="false">$B$4-55*($B$5+$B$6)/30-IF($B$11&lt;=55,$B$12,0)+L659+M659+N659</f>
        <v>4142.93533846106</v>
      </c>
      <c r="V659" s="14" t="n">
        <f aca="false">$B$4-69*($B$5+$B$6)/30-IF($B$11&lt;=69,$B$12,0)+L659+M659+N659+O659</f>
        <v>5864.33738616123</v>
      </c>
      <c r="W659" s="14" t="n">
        <f aca="false">$B$4-83*($B$5+$B$6)/30-IF($B$11&lt;=83,$B$12,0)+L659+M659+N659+O659+P659</f>
        <v>7698.99689721249</v>
      </c>
      <c r="X659" s="14" t="n">
        <f aca="false">$B$4-90*($B$5+$B$6)/30-IF($B$11&lt;=90,$B$12,0)+L659+M659+N659+O659+P659+Q659</f>
        <v>10410.5650652976</v>
      </c>
      <c r="AA659" s="14" t="n">
        <f aca="false">MIN(R659:X659)</f>
        <v>2083.0271710544</v>
      </c>
    </row>
    <row r="660" customFormat="false" ht="15" hidden="false" customHeight="false" outlineLevel="0" collapsed="false">
      <c r="K660" s="2" t="n">
        <v>655</v>
      </c>
      <c r="L660" s="14" t="n">
        <f aca="true">$B$16+NORMINV(RAND(),0,SQRT($B$13*($B$7+$B$8^2))*$B$9*(1-$B$10))</f>
        <v>4055.94773624876</v>
      </c>
      <c r="M660" s="14" t="n">
        <f aca="true">$B$16+NORMINV(RAND(),0,SQRT($B$13*($B$7+$B$8^2))*$B$9*(1-$B$10))</f>
        <v>4021.25723285615</v>
      </c>
      <c r="N660" s="14" t="n">
        <f aca="true">$B$16+NORMINV(RAND(),0,SQRT($B$13*($B$7+$B$8^2))*$B$9*(1-$B$10))</f>
        <v>4025.07101028221</v>
      </c>
      <c r="O660" s="14" t="n">
        <f aca="true">$B$16+NORMINV(RAND(),0,SQRT($B$13*($B$7+$B$8^2))*$B$9*(1-$B$10))</f>
        <v>4472.71795545153</v>
      </c>
      <c r="P660" s="14" t="n">
        <f aca="true">$B$16+NORMINV(RAND(),0,SQRT($B$13*($B$7+$B$8^2))*$B$9*(1-$B$10))</f>
        <v>4255.03316298905</v>
      </c>
      <c r="Q660" s="14" t="n">
        <f aca="true">$B$16+NORMINV(RAND(),0,SQRT($B$13*($B$7+$B$8^2))*$B$9*(1-$B$10))</f>
        <v>3886.71474037058</v>
      </c>
      <c r="R660" s="14" t="n">
        <f aca="false">$B$4-13*($B$5+$B$6)/30-IF($B$11&lt;=13,$B$12,0)+0</f>
        <v>8876.66666666667</v>
      </c>
      <c r="S660" s="14" t="n">
        <f aca="false">$B$4-27*($B$5+$B$6)/30-IF($B$11&lt;=27,$B$12,0)+L660</f>
        <v>10645.9477362488</v>
      </c>
      <c r="T660" s="14" t="n">
        <f aca="false">$B$4-41*($B$5+$B$6)/30-IF($B$11&lt;=41,$B$12,0)+L660+M660</f>
        <v>1195.73830243824</v>
      </c>
      <c r="U660" s="14" t="n">
        <f aca="false">$B$4-55*($B$5+$B$6)/30-IF($B$11&lt;=55,$B$12,0)+L660+M660+N660</f>
        <v>2934.14264605379</v>
      </c>
      <c r="V660" s="14" t="n">
        <f aca="false">$B$4-69*($B$5+$B$6)/30-IF($B$11&lt;=69,$B$12,0)+L660+M660+N660+O660</f>
        <v>5120.19393483865</v>
      </c>
      <c r="W660" s="14" t="n">
        <f aca="false">$B$4-83*($B$5+$B$6)/30-IF($B$11&lt;=83,$B$12,0)+L660+M660+N660+O660+P660</f>
        <v>7088.56043116104</v>
      </c>
      <c r="X660" s="14" t="n">
        <f aca="false">$B$4-90*($B$5+$B$6)/30-IF($B$11&lt;=90,$B$12,0)+L660+M660+N660+O660+P660+Q660</f>
        <v>9831.94183819829</v>
      </c>
      <c r="AA660" s="14" t="n">
        <f aca="false">MIN(R660:X660)</f>
        <v>1195.73830243824</v>
      </c>
    </row>
    <row r="661" customFormat="false" ht="15" hidden="false" customHeight="false" outlineLevel="0" collapsed="false">
      <c r="K661" s="2" t="n">
        <v>656</v>
      </c>
      <c r="L661" s="14" t="n">
        <f aca="true">$B$16+NORMINV(RAND(),0,SQRT($B$13*($B$7+$B$8^2))*$B$9*(1-$B$10))</f>
        <v>3732.12028303409</v>
      </c>
      <c r="M661" s="14" t="n">
        <f aca="true">$B$16+NORMINV(RAND(),0,SQRT($B$13*($B$7+$B$8^2))*$B$9*(1-$B$10))</f>
        <v>4132.63759632584</v>
      </c>
      <c r="N661" s="14" t="n">
        <f aca="true">$B$16+NORMINV(RAND(),0,SQRT($B$13*($B$7+$B$8^2))*$B$9*(1-$B$10))</f>
        <v>3904.11251885026</v>
      </c>
      <c r="O661" s="14" t="n">
        <f aca="true">$B$16+NORMINV(RAND(),0,SQRT($B$13*($B$7+$B$8^2))*$B$9*(1-$B$10))</f>
        <v>3869.36858720684</v>
      </c>
      <c r="P661" s="14" t="n">
        <f aca="true">$B$16+NORMINV(RAND(),0,SQRT($B$13*($B$7+$B$8^2))*$B$9*(1-$B$10))</f>
        <v>4087.46195405927</v>
      </c>
      <c r="Q661" s="14" t="n">
        <f aca="true">$B$16+NORMINV(RAND(),0,SQRT($B$13*($B$7+$B$8^2))*$B$9*(1-$B$10))</f>
        <v>4132.15393839193</v>
      </c>
      <c r="R661" s="14" t="n">
        <f aca="false">$B$4-13*($B$5+$B$6)/30-IF($B$11&lt;=13,$B$12,0)+0</f>
        <v>8876.66666666667</v>
      </c>
      <c r="S661" s="14" t="n">
        <f aca="false">$B$4-27*($B$5+$B$6)/30-IF($B$11&lt;=27,$B$12,0)+L661</f>
        <v>10322.1202830341</v>
      </c>
      <c r="T661" s="14" t="n">
        <f aca="false">$B$4-41*($B$5+$B$6)/30-IF($B$11&lt;=41,$B$12,0)+L661+M661</f>
        <v>983.291212693258</v>
      </c>
      <c r="U661" s="14" t="n">
        <f aca="false">$B$4-55*($B$5+$B$6)/30-IF($B$11&lt;=55,$B$12,0)+L661+M661+N661</f>
        <v>2600.73706487685</v>
      </c>
      <c r="V661" s="14" t="n">
        <f aca="false">$B$4-69*($B$5+$B$6)/30-IF($B$11&lt;=69,$B$12,0)+L661+M661+N661+O661</f>
        <v>4183.43898541703</v>
      </c>
      <c r="W661" s="14" t="n">
        <f aca="false">$B$4-83*($B$5+$B$6)/30-IF($B$11&lt;=83,$B$12,0)+L661+M661+N661+O661+P661</f>
        <v>5984.23427280963</v>
      </c>
      <c r="X661" s="14" t="n">
        <f aca="false">$B$4-90*($B$5+$B$6)/30-IF($B$11&lt;=90,$B$12,0)+L661+M661+N661+O661+P661+Q661</f>
        <v>8973.05487786823</v>
      </c>
      <c r="AA661" s="14" t="n">
        <f aca="false">MIN(R661:X661)</f>
        <v>983.291212693258</v>
      </c>
    </row>
    <row r="662" customFormat="false" ht="15" hidden="false" customHeight="false" outlineLevel="0" collapsed="false">
      <c r="K662" s="2" t="n">
        <v>657</v>
      </c>
      <c r="L662" s="14" t="n">
        <f aca="true">$B$16+NORMINV(RAND(),0,SQRT($B$13*($B$7+$B$8^2))*$B$9*(1-$B$10))</f>
        <v>3413.24580455024</v>
      </c>
      <c r="M662" s="14" t="n">
        <f aca="true">$B$16+NORMINV(RAND(),0,SQRT($B$13*($B$7+$B$8^2))*$B$9*(1-$B$10))</f>
        <v>3645.72737021682</v>
      </c>
      <c r="N662" s="14" t="n">
        <f aca="true">$B$16+NORMINV(RAND(),0,SQRT($B$13*($B$7+$B$8^2))*$B$9*(1-$B$10))</f>
        <v>3606.64255767757</v>
      </c>
      <c r="O662" s="14" t="n">
        <f aca="true">$B$16+NORMINV(RAND(),0,SQRT($B$13*($B$7+$B$8^2))*$B$9*(1-$B$10))</f>
        <v>3746.89958773334</v>
      </c>
      <c r="P662" s="14" t="n">
        <f aca="true">$B$16+NORMINV(RAND(),0,SQRT($B$13*($B$7+$B$8^2))*$B$9*(1-$B$10))</f>
        <v>3989.72510684383</v>
      </c>
      <c r="Q662" s="14" t="n">
        <f aca="true">$B$16+NORMINV(RAND(),0,SQRT($B$13*($B$7+$B$8^2))*$B$9*(1-$B$10))</f>
        <v>4539.44362730031</v>
      </c>
      <c r="R662" s="14" t="n">
        <f aca="false">$B$4-13*($B$5+$B$6)/30-IF($B$11&lt;=13,$B$12,0)+0</f>
        <v>8876.66666666667</v>
      </c>
      <c r="S662" s="14" t="n">
        <f aca="false">$B$4-27*($B$5+$B$6)/30-IF($B$11&lt;=27,$B$12,0)+L662</f>
        <v>10003.2458045502</v>
      </c>
      <c r="T662" s="14" t="n">
        <f aca="false">$B$4-41*($B$5+$B$6)/30-IF($B$11&lt;=41,$B$12,0)+L662+M662</f>
        <v>177.506508100387</v>
      </c>
      <c r="U662" s="14" t="n">
        <f aca="false">$B$4-55*($B$5+$B$6)/30-IF($B$11&lt;=55,$B$12,0)+L662+M662+N662</f>
        <v>1497.48239911129</v>
      </c>
      <c r="V662" s="14" t="n">
        <f aca="false">$B$4-69*($B$5+$B$6)/30-IF($B$11&lt;=69,$B$12,0)+L662+M662+N662+O662</f>
        <v>2957.71532017796</v>
      </c>
      <c r="W662" s="14" t="n">
        <f aca="false">$B$4-83*($B$5+$B$6)/30-IF($B$11&lt;=83,$B$12,0)+L662+M662+N662+O662+P662</f>
        <v>4660.77376035513</v>
      </c>
      <c r="X662" s="14" t="n">
        <f aca="false">$B$4-90*($B$5+$B$6)/30-IF($B$11&lt;=90,$B$12,0)+L662+M662+N662+O662+P662+Q662</f>
        <v>8056.88405432211</v>
      </c>
      <c r="AA662" s="14" t="n">
        <f aca="false">MIN(R662:X662)</f>
        <v>177.506508100387</v>
      </c>
    </row>
    <row r="663" customFormat="false" ht="15" hidden="false" customHeight="false" outlineLevel="0" collapsed="false">
      <c r="K663" s="2" t="n">
        <v>658</v>
      </c>
      <c r="L663" s="14" t="n">
        <f aca="true">$B$16+NORMINV(RAND(),0,SQRT($B$13*($B$7+$B$8^2))*$B$9*(1-$B$10))</f>
        <v>4206.87178247278</v>
      </c>
      <c r="M663" s="14" t="n">
        <f aca="true">$B$16+NORMINV(RAND(),0,SQRT($B$13*($B$7+$B$8^2))*$B$9*(1-$B$10))</f>
        <v>4281.74370826462</v>
      </c>
      <c r="N663" s="14" t="n">
        <f aca="true">$B$16+NORMINV(RAND(),0,SQRT($B$13*($B$7+$B$8^2))*$B$9*(1-$B$10))</f>
        <v>4042.96740597088</v>
      </c>
      <c r="O663" s="14" t="n">
        <f aca="true">$B$16+NORMINV(RAND(),0,SQRT($B$13*($B$7+$B$8^2))*$B$9*(1-$B$10))</f>
        <v>3922.84065091533</v>
      </c>
      <c r="P663" s="14" t="n">
        <f aca="true">$B$16+NORMINV(RAND(),0,SQRT($B$13*($B$7+$B$8^2))*$B$9*(1-$B$10))</f>
        <v>3890.058469818</v>
      </c>
      <c r="Q663" s="14" t="n">
        <f aca="true">$B$16+NORMINV(RAND(),0,SQRT($B$13*($B$7+$B$8^2))*$B$9*(1-$B$10))</f>
        <v>4323.18305522215</v>
      </c>
      <c r="R663" s="14" t="n">
        <f aca="false">$B$4-13*($B$5+$B$6)/30-IF($B$11&lt;=13,$B$12,0)+0</f>
        <v>8876.66666666667</v>
      </c>
      <c r="S663" s="14" t="n">
        <f aca="false">$B$4-27*($B$5+$B$6)/30-IF($B$11&lt;=27,$B$12,0)+L663</f>
        <v>10796.8717824728</v>
      </c>
      <c r="T663" s="14" t="n">
        <f aca="false">$B$4-41*($B$5+$B$6)/30-IF($B$11&lt;=41,$B$12,0)+L663+M663</f>
        <v>1607.14882407073</v>
      </c>
      <c r="U663" s="14" t="n">
        <f aca="false">$B$4-55*($B$5+$B$6)/30-IF($B$11&lt;=55,$B$12,0)+L663+M663+N663</f>
        <v>3363.44956337495</v>
      </c>
      <c r="V663" s="14" t="n">
        <f aca="false">$B$4-69*($B$5+$B$6)/30-IF($B$11&lt;=69,$B$12,0)+L663+M663+N663+O663</f>
        <v>4999.62354762361</v>
      </c>
      <c r="W663" s="14" t="n">
        <f aca="false">$B$4-83*($B$5+$B$6)/30-IF($B$11&lt;=83,$B$12,0)+L663+M663+N663+O663+P663</f>
        <v>6603.01535077495</v>
      </c>
      <c r="X663" s="14" t="n">
        <f aca="false">$B$4-90*($B$5+$B$6)/30-IF($B$11&lt;=90,$B$12,0)+L663+M663+N663+O663+P663+Q663</f>
        <v>9782.86507266377</v>
      </c>
      <c r="AA663" s="14" t="n">
        <f aca="false">MIN(R663:X663)</f>
        <v>1607.14882407073</v>
      </c>
    </row>
    <row r="664" customFormat="false" ht="15" hidden="false" customHeight="false" outlineLevel="0" collapsed="false">
      <c r="K664" s="2" t="n">
        <v>659</v>
      </c>
      <c r="L664" s="14" t="n">
        <f aca="true">$B$16+NORMINV(RAND(),0,SQRT($B$13*($B$7+$B$8^2))*$B$9*(1-$B$10))</f>
        <v>4264.20031045161</v>
      </c>
      <c r="M664" s="14" t="n">
        <f aca="true">$B$16+NORMINV(RAND(),0,SQRT($B$13*($B$7+$B$8^2))*$B$9*(1-$B$10))</f>
        <v>4508.13954797767</v>
      </c>
      <c r="N664" s="14" t="n">
        <f aca="true">$B$16+NORMINV(RAND(),0,SQRT($B$13*($B$7+$B$8^2))*$B$9*(1-$B$10))</f>
        <v>4446.49876753917</v>
      </c>
      <c r="O664" s="14" t="n">
        <f aca="true">$B$16+NORMINV(RAND(),0,SQRT($B$13*($B$7+$B$8^2))*$B$9*(1-$B$10))</f>
        <v>3586.71123146486</v>
      </c>
      <c r="P664" s="14" t="n">
        <f aca="true">$B$16+NORMINV(RAND(),0,SQRT($B$13*($B$7+$B$8^2))*$B$9*(1-$B$10))</f>
        <v>4182.1164405812</v>
      </c>
      <c r="Q664" s="14" t="n">
        <f aca="true">$B$16+NORMINV(RAND(),0,SQRT($B$13*($B$7+$B$8^2))*$B$9*(1-$B$10))</f>
        <v>3575.26236031192</v>
      </c>
      <c r="R664" s="14" t="n">
        <f aca="false">$B$4-13*($B$5+$B$6)/30-IF($B$11&lt;=13,$B$12,0)+0</f>
        <v>8876.66666666667</v>
      </c>
      <c r="S664" s="14" t="n">
        <f aca="false">$B$4-27*($B$5+$B$6)/30-IF($B$11&lt;=27,$B$12,0)+L664</f>
        <v>10854.2003104516</v>
      </c>
      <c r="T664" s="14" t="n">
        <f aca="false">$B$4-41*($B$5+$B$6)/30-IF($B$11&lt;=41,$B$12,0)+L664+M664</f>
        <v>1890.87319176261</v>
      </c>
      <c r="U664" s="14" t="n">
        <f aca="false">$B$4-55*($B$5+$B$6)/30-IF($B$11&lt;=55,$B$12,0)+L664+M664+N664</f>
        <v>4050.70529263511</v>
      </c>
      <c r="V664" s="14" t="n">
        <f aca="false">$B$4-69*($B$5+$B$6)/30-IF($B$11&lt;=69,$B$12,0)+L664+M664+N664+O664</f>
        <v>5350.7498574333</v>
      </c>
      <c r="W664" s="14" t="n">
        <f aca="false">$B$4-83*($B$5+$B$6)/30-IF($B$11&lt;=83,$B$12,0)+L664+M664+N664+O664+P664</f>
        <v>7246.19963134784</v>
      </c>
      <c r="X664" s="14" t="n">
        <f aca="false">$B$4-90*($B$5+$B$6)/30-IF($B$11&lt;=90,$B$12,0)+L664+M664+N664+O664+P664+Q664</f>
        <v>9678.12865832643</v>
      </c>
      <c r="AA664" s="14" t="n">
        <f aca="false">MIN(R664:X664)</f>
        <v>1890.87319176261</v>
      </c>
    </row>
    <row r="665" customFormat="false" ht="15" hidden="false" customHeight="false" outlineLevel="0" collapsed="false">
      <c r="K665" s="2" t="n">
        <v>660</v>
      </c>
      <c r="L665" s="14" t="n">
        <f aca="true">$B$16+NORMINV(RAND(),0,SQRT($B$13*($B$7+$B$8^2))*$B$9*(1-$B$10))</f>
        <v>3776.22761752328</v>
      </c>
      <c r="M665" s="14" t="n">
        <f aca="true">$B$16+NORMINV(RAND(),0,SQRT($B$13*($B$7+$B$8^2))*$B$9*(1-$B$10))</f>
        <v>4080.96291463887</v>
      </c>
      <c r="N665" s="14" t="n">
        <f aca="true">$B$16+NORMINV(RAND(),0,SQRT($B$13*($B$7+$B$8^2))*$B$9*(1-$B$10))</f>
        <v>3731.52864981311</v>
      </c>
      <c r="O665" s="14" t="n">
        <f aca="true">$B$16+NORMINV(RAND(),0,SQRT($B$13*($B$7+$B$8^2))*$B$9*(1-$B$10))</f>
        <v>4408.42238961522</v>
      </c>
      <c r="P665" s="14" t="n">
        <f aca="true">$B$16+NORMINV(RAND(),0,SQRT($B$13*($B$7+$B$8^2))*$B$9*(1-$B$10))</f>
        <v>4447.93633514052</v>
      </c>
      <c r="Q665" s="14" t="n">
        <f aca="true">$B$16+NORMINV(RAND(),0,SQRT($B$13*($B$7+$B$8^2))*$B$9*(1-$B$10))</f>
        <v>3922.04478494589</v>
      </c>
      <c r="R665" s="14" t="n">
        <f aca="false">$B$4-13*($B$5+$B$6)/30-IF($B$11&lt;=13,$B$12,0)+0</f>
        <v>8876.66666666667</v>
      </c>
      <c r="S665" s="14" t="n">
        <f aca="false">$B$4-27*($B$5+$B$6)/30-IF($B$11&lt;=27,$B$12,0)+L665</f>
        <v>10366.2276175233</v>
      </c>
      <c r="T665" s="14" t="n">
        <f aca="false">$B$4-41*($B$5+$B$6)/30-IF($B$11&lt;=41,$B$12,0)+L665+M665</f>
        <v>975.723865495475</v>
      </c>
      <c r="U665" s="14" t="n">
        <f aca="false">$B$4-55*($B$5+$B$6)/30-IF($B$11&lt;=55,$B$12,0)+L665+M665+N665</f>
        <v>2420.58584864192</v>
      </c>
      <c r="V665" s="14" t="n">
        <f aca="false">$B$4-69*($B$5+$B$6)/30-IF($B$11&lt;=69,$B$12,0)+L665+M665+N665+O665</f>
        <v>4542.34157159047</v>
      </c>
      <c r="W665" s="14" t="n">
        <f aca="false">$B$4-83*($B$5+$B$6)/30-IF($B$11&lt;=83,$B$12,0)+L665+M665+N665+O665+P665</f>
        <v>6703.61124006433</v>
      </c>
      <c r="X665" s="14" t="n">
        <f aca="false">$B$4-90*($B$5+$B$6)/30-IF($B$11&lt;=90,$B$12,0)+L665+M665+N665+O665+P665+Q665</f>
        <v>9482.32269167689</v>
      </c>
      <c r="AA665" s="14" t="n">
        <f aca="false">MIN(R665:X665)</f>
        <v>975.723865495475</v>
      </c>
    </row>
    <row r="666" customFormat="false" ht="15" hidden="false" customHeight="false" outlineLevel="0" collapsed="false">
      <c r="K666" s="2" t="n">
        <v>661</v>
      </c>
      <c r="L666" s="14" t="n">
        <f aca="true">$B$16+NORMINV(RAND(),0,SQRT($B$13*($B$7+$B$8^2))*$B$9*(1-$B$10))</f>
        <v>3628.30376367897</v>
      </c>
      <c r="M666" s="14" t="n">
        <f aca="true">$B$16+NORMINV(RAND(),0,SQRT($B$13*($B$7+$B$8^2))*$B$9*(1-$B$10))</f>
        <v>4187.52932669897</v>
      </c>
      <c r="N666" s="14" t="n">
        <f aca="true">$B$16+NORMINV(RAND(),0,SQRT($B$13*($B$7+$B$8^2))*$B$9*(1-$B$10))</f>
        <v>3810.55113157385</v>
      </c>
      <c r="O666" s="14" t="n">
        <f aca="true">$B$16+NORMINV(RAND(),0,SQRT($B$13*($B$7+$B$8^2))*$B$9*(1-$B$10))</f>
        <v>3633.5810953959</v>
      </c>
      <c r="P666" s="14" t="n">
        <f aca="true">$B$16+NORMINV(RAND(),0,SQRT($B$13*($B$7+$B$8^2))*$B$9*(1-$B$10))</f>
        <v>4058.0714182072</v>
      </c>
      <c r="Q666" s="14" t="n">
        <f aca="true">$B$16+NORMINV(RAND(),0,SQRT($B$13*($B$7+$B$8^2))*$B$9*(1-$B$10))</f>
        <v>4722.10823448943</v>
      </c>
      <c r="R666" s="14" t="n">
        <f aca="false">$B$4-13*($B$5+$B$6)/30-IF($B$11&lt;=13,$B$12,0)+0</f>
        <v>8876.66666666667</v>
      </c>
      <c r="S666" s="14" t="n">
        <f aca="false">$B$4-27*($B$5+$B$6)/30-IF($B$11&lt;=27,$B$12,0)+L666</f>
        <v>10218.303763679</v>
      </c>
      <c r="T666" s="14" t="n">
        <f aca="false">$B$4-41*($B$5+$B$6)/30-IF($B$11&lt;=41,$B$12,0)+L666+M666</f>
        <v>934.366423711274</v>
      </c>
      <c r="U666" s="14" t="n">
        <f aca="false">$B$4-55*($B$5+$B$6)/30-IF($B$11&lt;=55,$B$12,0)+L666+M666+N666</f>
        <v>2458.25088861846</v>
      </c>
      <c r="V666" s="14" t="n">
        <f aca="false">$B$4-69*($B$5+$B$6)/30-IF($B$11&lt;=69,$B$12,0)+L666+M666+N666+O666</f>
        <v>3805.16531734769</v>
      </c>
      <c r="W666" s="14" t="n">
        <f aca="false">$B$4-83*($B$5+$B$6)/30-IF($B$11&lt;=83,$B$12,0)+L666+M666+N666+O666+P666</f>
        <v>5576.57006888823</v>
      </c>
      <c r="X666" s="14" t="n">
        <f aca="false">$B$4-90*($B$5+$B$6)/30-IF($B$11&lt;=90,$B$12,0)+L666+M666+N666+O666+P666+Q666</f>
        <v>9155.34497004432</v>
      </c>
      <c r="AA666" s="14" t="n">
        <f aca="false">MIN(R666:X666)</f>
        <v>934.366423711274</v>
      </c>
    </row>
    <row r="667" customFormat="false" ht="15" hidden="false" customHeight="false" outlineLevel="0" collapsed="false">
      <c r="K667" s="2" t="n">
        <v>662</v>
      </c>
      <c r="L667" s="14" t="n">
        <f aca="true">$B$16+NORMINV(RAND(),0,SQRT($B$13*($B$7+$B$8^2))*$B$9*(1-$B$10))</f>
        <v>4331.95048978097</v>
      </c>
      <c r="M667" s="14" t="n">
        <f aca="true">$B$16+NORMINV(RAND(),0,SQRT($B$13*($B$7+$B$8^2))*$B$9*(1-$B$10))</f>
        <v>4520.84907902124</v>
      </c>
      <c r="N667" s="14" t="n">
        <f aca="true">$B$16+NORMINV(RAND(),0,SQRT($B$13*($B$7+$B$8^2))*$B$9*(1-$B$10))</f>
        <v>4165.84154233977</v>
      </c>
      <c r="O667" s="14" t="n">
        <f aca="true">$B$16+NORMINV(RAND(),0,SQRT($B$13*($B$7+$B$8^2))*$B$9*(1-$B$10))</f>
        <v>4320.56656454728</v>
      </c>
      <c r="P667" s="14" t="n">
        <f aca="true">$B$16+NORMINV(RAND(),0,SQRT($B$13*($B$7+$B$8^2))*$B$9*(1-$B$10))</f>
        <v>3583.04295450888</v>
      </c>
      <c r="Q667" s="14" t="n">
        <f aca="true">$B$16+NORMINV(RAND(),0,SQRT($B$13*($B$7+$B$8^2))*$B$9*(1-$B$10))</f>
        <v>3595.96288393133</v>
      </c>
      <c r="R667" s="14" t="n">
        <f aca="false">$B$4-13*($B$5+$B$6)/30-IF($B$11&lt;=13,$B$12,0)+0</f>
        <v>8876.66666666667</v>
      </c>
      <c r="S667" s="14" t="n">
        <f aca="false">$B$4-27*($B$5+$B$6)/30-IF($B$11&lt;=27,$B$12,0)+L667</f>
        <v>10921.950489781</v>
      </c>
      <c r="T667" s="14" t="n">
        <f aca="false">$B$4-41*($B$5+$B$6)/30-IF($B$11&lt;=41,$B$12,0)+L667+M667</f>
        <v>1971.33290213554</v>
      </c>
      <c r="U667" s="14" t="n">
        <f aca="false">$B$4-55*($B$5+$B$6)/30-IF($B$11&lt;=55,$B$12,0)+L667+M667+N667</f>
        <v>3850.50777780864</v>
      </c>
      <c r="V667" s="14" t="n">
        <f aca="false">$B$4-69*($B$5+$B$6)/30-IF($B$11&lt;=69,$B$12,0)+L667+M667+N667+O667</f>
        <v>5884.40767568925</v>
      </c>
      <c r="W667" s="14" t="n">
        <f aca="false">$B$4-83*($B$5+$B$6)/30-IF($B$11&lt;=83,$B$12,0)+L667+M667+N667+O667+P667</f>
        <v>7180.78396353147</v>
      </c>
      <c r="X667" s="14" t="n">
        <f aca="false">$B$4-90*($B$5+$B$6)/30-IF($B$11&lt;=90,$B$12,0)+L667+M667+N667+O667+P667+Q667</f>
        <v>9633.41351412946</v>
      </c>
      <c r="AA667" s="14" t="n">
        <f aca="false">MIN(R667:X667)</f>
        <v>1971.33290213554</v>
      </c>
    </row>
    <row r="668" customFormat="false" ht="15" hidden="false" customHeight="false" outlineLevel="0" collapsed="false">
      <c r="K668" s="2" t="n">
        <v>663</v>
      </c>
      <c r="L668" s="14" t="n">
        <f aca="true">$B$16+NORMINV(RAND(),0,SQRT($B$13*($B$7+$B$8^2))*$B$9*(1-$B$10))</f>
        <v>4488.22529514333</v>
      </c>
      <c r="M668" s="14" t="n">
        <f aca="true">$B$16+NORMINV(RAND(),0,SQRT($B$13*($B$7+$B$8^2))*$B$9*(1-$B$10))</f>
        <v>4131.26769605244</v>
      </c>
      <c r="N668" s="14" t="n">
        <f aca="true">$B$16+NORMINV(RAND(),0,SQRT($B$13*($B$7+$B$8^2))*$B$9*(1-$B$10))</f>
        <v>4105.45359828925</v>
      </c>
      <c r="O668" s="14" t="n">
        <f aca="true">$B$16+NORMINV(RAND(),0,SQRT($B$13*($B$7+$B$8^2))*$B$9*(1-$B$10))</f>
        <v>3816.89210669332</v>
      </c>
      <c r="P668" s="14" t="n">
        <f aca="true">$B$16+NORMINV(RAND(),0,SQRT($B$13*($B$7+$B$8^2))*$B$9*(1-$B$10))</f>
        <v>4131.38120705304</v>
      </c>
      <c r="Q668" s="14" t="n">
        <f aca="true">$B$16+NORMINV(RAND(),0,SQRT($B$13*($B$7+$B$8^2))*$B$9*(1-$B$10))</f>
        <v>3872.59437727133</v>
      </c>
      <c r="R668" s="14" t="n">
        <f aca="false">$B$4-13*($B$5+$B$6)/30-IF($B$11&lt;=13,$B$12,0)+0</f>
        <v>8876.66666666667</v>
      </c>
      <c r="S668" s="14" t="n">
        <f aca="false">$B$4-27*($B$5+$B$6)/30-IF($B$11&lt;=27,$B$12,0)+L668</f>
        <v>11078.2252951433</v>
      </c>
      <c r="T668" s="14" t="n">
        <f aca="false">$B$4-41*($B$5+$B$6)/30-IF($B$11&lt;=41,$B$12,0)+L668+M668</f>
        <v>1738.0263245291</v>
      </c>
      <c r="U668" s="14" t="n">
        <f aca="false">$B$4-55*($B$5+$B$6)/30-IF($B$11&lt;=55,$B$12,0)+L668+M668+N668</f>
        <v>3556.81325615168</v>
      </c>
      <c r="V668" s="14" t="n">
        <f aca="false">$B$4-69*($B$5+$B$6)/30-IF($B$11&lt;=69,$B$12,0)+L668+M668+N668+O668</f>
        <v>5087.03869617833</v>
      </c>
      <c r="W668" s="14" t="n">
        <f aca="false">$B$4-83*($B$5+$B$6)/30-IF($B$11&lt;=83,$B$12,0)+L668+M668+N668+O668+P668</f>
        <v>6931.75323656471</v>
      </c>
      <c r="X668" s="14" t="n">
        <f aca="false">$B$4-90*($B$5+$B$6)/30-IF($B$11&lt;=90,$B$12,0)+L668+M668+N668+O668+P668+Q668</f>
        <v>9661.0142805027</v>
      </c>
      <c r="AA668" s="14" t="n">
        <f aca="false">MIN(R668:X668)</f>
        <v>1738.0263245291</v>
      </c>
    </row>
    <row r="669" customFormat="false" ht="15" hidden="false" customHeight="false" outlineLevel="0" collapsed="false">
      <c r="K669" s="2" t="n">
        <v>664</v>
      </c>
      <c r="L669" s="14" t="n">
        <f aca="true">$B$16+NORMINV(RAND(),0,SQRT($B$13*($B$7+$B$8^2))*$B$9*(1-$B$10))</f>
        <v>4160.82563892593</v>
      </c>
      <c r="M669" s="14" t="n">
        <f aca="true">$B$16+NORMINV(RAND(),0,SQRT($B$13*($B$7+$B$8^2))*$B$9*(1-$B$10))</f>
        <v>4453.6886747722</v>
      </c>
      <c r="N669" s="14" t="n">
        <f aca="true">$B$16+NORMINV(RAND(),0,SQRT($B$13*($B$7+$B$8^2))*$B$9*(1-$B$10))</f>
        <v>4620.14789271706</v>
      </c>
      <c r="O669" s="14" t="n">
        <f aca="true">$B$16+NORMINV(RAND(),0,SQRT($B$13*($B$7+$B$8^2))*$B$9*(1-$B$10))</f>
        <v>3465.25582167847</v>
      </c>
      <c r="P669" s="14" t="n">
        <f aca="true">$B$16+NORMINV(RAND(),0,SQRT($B$13*($B$7+$B$8^2))*$B$9*(1-$B$10))</f>
        <v>3674.85616519735</v>
      </c>
      <c r="Q669" s="14" t="n">
        <f aca="true">$B$16+NORMINV(RAND(),0,SQRT($B$13*($B$7+$B$8^2))*$B$9*(1-$B$10))</f>
        <v>3387.5879836053</v>
      </c>
      <c r="R669" s="14" t="n">
        <f aca="false">$B$4-13*($B$5+$B$6)/30-IF($B$11&lt;=13,$B$12,0)+0</f>
        <v>8876.66666666667</v>
      </c>
      <c r="S669" s="14" t="n">
        <f aca="false">$B$4-27*($B$5+$B$6)/30-IF($B$11&lt;=27,$B$12,0)+L669</f>
        <v>10750.8256389259</v>
      </c>
      <c r="T669" s="14" t="n">
        <f aca="false">$B$4-41*($B$5+$B$6)/30-IF($B$11&lt;=41,$B$12,0)+L669+M669</f>
        <v>1733.04764703146</v>
      </c>
      <c r="U669" s="14" t="n">
        <f aca="false">$B$4-55*($B$5+$B$6)/30-IF($B$11&lt;=55,$B$12,0)+L669+M669+N669</f>
        <v>4066.52887308185</v>
      </c>
      <c r="V669" s="14" t="n">
        <f aca="false">$B$4-69*($B$5+$B$6)/30-IF($B$11&lt;=69,$B$12,0)+L669+M669+N669+O669</f>
        <v>5245.11802809366</v>
      </c>
      <c r="W669" s="14" t="n">
        <f aca="false">$B$4-83*($B$5+$B$6)/30-IF($B$11&lt;=83,$B$12,0)+L669+M669+N669+O669+P669</f>
        <v>6633.30752662435</v>
      </c>
      <c r="X669" s="14" t="n">
        <f aca="false">$B$4-90*($B$5+$B$6)/30-IF($B$11&lt;=90,$B$12,0)+L669+M669+N669+O669+P669+Q669</f>
        <v>8877.56217689632</v>
      </c>
      <c r="AA669" s="14" t="n">
        <f aca="false">MIN(R669:X669)</f>
        <v>1733.04764703146</v>
      </c>
    </row>
    <row r="670" customFormat="false" ht="15" hidden="false" customHeight="false" outlineLevel="0" collapsed="false">
      <c r="K670" s="2" t="n">
        <v>665</v>
      </c>
      <c r="L670" s="14" t="n">
        <f aca="true">$B$16+NORMINV(RAND(),0,SQRT($B$13*($B$7+$B$8^2))*$B$9*(1-$B$10))</f>
        <v>4178.71803368601</v>
      </c>
      <c r="M670" s="14" t="n">
        <f aca="true">$B$16+NORMINV(RAND(),0,SQRT($B$13*($B$7+$B$8^2))*$B$9*(1-$B$10))</f>
        <v>4132.37428168721</v>
      </c>
      <c r="N670" s="14" t="n">
        <f aca="true">$B$16+NORMINV(RAND(),0,SQRT($B$13*($B$7+$B$8^2))*$B$9*(1-$B$10))</f>
        <v>3835.70138495855</v>
      </c>
      <c r="O670" s="14" t="n">
        <f aca="true">$B$16+NORMINV(RAND(),0,SQRT($B$13*($B$7+$B$8^2))*$B$9*(1-$B$10))</f>
        <v>4424.46119014281</v>
      </c>
      <c r="P670" s="14" t="n">
        <f aca="true">$B$16+NORMINV(RAND(),0,SQRT($B$13*($B$7+$B$8^2))*$B$9*(1-$B$10))</f>
        <v>4896.76409347177</v>
      </c>
      <c r="Q670" s="14" t="n">
        <f aca="true">$B$16+NORMINV(RAND(),0,SQRT($B$13*($B$7+$B$8^2))*$B$9*(1-$B$10))</f>
        <v>4367.86811893615</v>
      </c>
      <c r="R670" s="14" t="n">
        <f aca="false">$B$4-13*($B$5+$B$6)/30-IF($B$11&lt;=13,$B$12,0)+0</f>
        <v>8876.66666666667</v>
      </c>
      <c r="S670" s="14" t="n">
        <f aca="false">$B$4-27*($B$5+$B$6)/30-IF($B$11&lt;=27,$B$12,0)+L670</f>
        <v>10768.718033686</v>
      </c>
      <c r="T670" s="14" t="n">
        <f aca="false">$B$4-41*($B$5+$B$6)/30-IF($B$11&lt;=41,$B$12,0)+L670+M670</f>
        <v>1429.62564870655</v>
      </c>
      <c r="U670" s="14" t="n">
        <f aca="false">$B$4-55*($B$5+$B$6)/30-IF($B$11&lt;=55,$B$12,0)+L670+M670+N670</f>
        <v>2978.66036699844</v>
      </c>
      <c r="V670" s="14" t="n">
        <f aca="false">$B$4-69*($B$5+$B$6)/30-IF($B$11&lt;=69,$B$12,0)+L670+M670+N670+O670</f>
        <v>5116.45489047459</v>
      </c>
      <c r="W670" s="14" t="n">
        <f aca="false">$B$4-83*($B$5+$B$6)/30-IF($B$11&lt;=83,$B$12,0)+L670+M670+N670+O670+P670</f>
        <v>7726.55231727969</v>
      </c>
      <c r="X670" s="14" t="n">
        <f aca="false">$B$4-90*($B$5+$B$6)/30-IF($B$11&lt;=90,$B$12,0)+L670+M670+N670+O670+P670+Q670</f>
        <v>10951.0871028825</v>
      </c>
      <c r="AA670" s="14" t="n">
        <f aca="false">MIN(R670:X670)</f>
        <v>1429.62564870655</v>
      </c>
    </row>
    <row r="671" customFormat="false" ht="15" hidden="false" customHeight="false" outlineLevel="0" collapsed="false">
      <c r="K671" s="2" t="n">
        <v>666</v>
      </c>
      <c r="L671" s="14" t="n">
        <f aca="true">$B$16+NORMINV(RAND(),0,SQRT($B$13*($B$7+$B$8^2))*$B$9*(1-$B$10))</f>
        <v>3487.00044066113</v>
      </c>
      <c r="M671" s="14" t="n">
        <f aca="true">$B$16+NORMINV(RAND(),0,SQRT($B$13*($B$7+$B$8^2))*$B$9*(1-$B$10))</f>
        <v>4345.59958561293</v>
      </c>
      <c r="N671" s="14" t="n">
        <f aca="true">$B$16+NORMINV(RAND(),0,SQRT($B$13*($B$7+$B$8^2))*$B$9*(1-$B$10))</f>
        <v>4007.25920669966</v>
      </c>
      <c r="O671" s="14" t="n">
        <f aca="true">$B$16+NORMINV(RAND(),0,SQRT($B$13*($B$7+$B$8^2))*$B$9*(1-$B$10))</f>
        <v>3665.19952967565</v>
      </c>
      <c r="P671" s="14" t="n">
        <f aca="true">$B$16+NORMINV(RAND(),0,SQRT($B$13*($B$7+$B$8^2))*$B$9*(1-$B$10))</f>
        <v>4890.23649114078</v>
      </c>
      <c r="Q671" s="14" t="n">
        <f aca="true">$B$16+NORMINV(RAND(),0,SQRT($B$13*($B$7+$B$8^2))*$B$9*(1-$B$10))</f>
        <v>3925.19754807312</v>
      </c>
      <c r="R671" s="14" t="n">
        <f aca="false">$B$4-13*($B$5+$B$6)/30-IF($B$11&lt;=13,$B$12,0)+0</f>
        <v>8876.66666666667</v>
      </c>
      <c r="S671" s="14" t="n">
        <f aca="false">$B$4-27*($B$5+$B$6)/30-IF($B$11&lt;=27,$B$12,0)+L671</f>
        <v>10077.0004406611</v>
      </c>
      <c r="T671" s="14" t="n">
        <f aca="false">$B$4-41*($B$5+$B$6)/30-IF($B$11&lt;=41,$B$12,0)+L671+M671</f>
        <v>951.13335960739</v>
      </c>
      <c r="U671" s="14" t="n">
        <f aca="false">$B$4-55*($B$5+$B$6)/30-IF($B$11&lt;=55,$B$12,0)+L671+M671+N671</f>
        <v>2671.72589964038</v>
      </c>
      <c r="V671" s="14" t="n">
        <f aca="false">$B$4-69*($B$5+$B$6)/30-IF($B$11&lt;=69,$B$12,0)+L671+M671+N671+O671</f>
        <v>4050.25876264937</v>
      </c>
      <c r="W671" s="14" t="n">
        <f aca="false">$B$4-83*($B$5+$B$6)/30-IF($B$11&lt;=83,$B$12,0)+L671+M671+N671+O671+P671</f>
        <v>6653.82858712348</v>
      </c>
      <c r="X671" s="14" t="n">
        <f aca="false">$B$4-90*($B$5+$B$6)/30-IF($B$11&lt;=90,$B$12,0)+L671+M671+N671+O671+P671+Q671</f>
        <v>9435.69280186326</v>
      </c>
      <c r="AA671" s="14" t="n">
        <f aca="false">MIN(R671:X671)</f>
        <v>951.13335960739</v>
      </c>
    </row>
    <row r="672" customFormat="false" ht="15" hidden="false" customHeight="false" outlineLevel="0" collapsed="false">
      <c r="K672" s="2" t="n">
        <v>667</v>
      </c>
      <c r="L672" s="14" t="n">
        <f aca="true">$B$16+NORMINV(RAND(),0,SQRT($B$13*($B$7+$B$8^2))*$B$9*(1-$B$10))</f>
        <v>4105.53284087462</v>
      </c>
      <c r="M672" s="14" t="n">
        <f aca="true">$B$16+NORMINV(RAND(),0,SQRT($B$13*($B$7+$B$8^2))*$B$9*(1-$B$10))</f>
        <v>4228.02274269008</v>
      </c>
      <c r="N672" s="14" t="n">
        <f aca="true">$B$16+NORMINV(RAND(),0,SQRT($B$13*($B$7+$B$8^2))*$B$9*(1-$B$10))</f>
        <v>3615.39781593009</v>
      </c>
      <c r="O672" s="14" t="n">
        <f aca="true">$B$16+NORMINV(RAND(),0,SQRT($B$13*($B$7+$B$8^2))*$B$9*(1-$B$10))</f>
        <v>4186.73385311061</v>
      </c>
      <c r="P672" s="14" t="n">
        <f aca="true">$B$16+NORMINV(RAND(),0,SQRT($B$13*($B$7+$B$8^2))*$B$9*(1-$B$10))</f>
        <v>4305.52139529715</v>
      </c>
      <c r="Q672" s="14" t="n">
        <f aca="true">$B$16+NORMINV(RAND(),0,SQRT($B$13*($B$7+$B$8^2))*$B$9*(1-$B$10))</f>
        <v>4679.21743278263</v>
      </c>
      <c r="R672" s="14" t="n">
        <f aca="false">$B$4-13*($B$5+$B$6)/30-IF($B$11&lt;=13,$B$12,0)+0</f>
        <v>8876.66666666667</v>
      </c>
      <c r="S672" s="14" t="n">
        <f aca="false">$B$4-27*($B$5+$B$6)/30-IF($B$11&lt;=27,$B$12,0)+L672</f>
        <v>10695.5328408746</v>
      </c>
      <c r="T672" s="14" t="n">
        <f aca="false">$B$4-41*($B$5+$B$6)/30-IF($B$11&lt;=41,$B$12,0)+L672+M672</f>
        <v>1452.08891689803</v>
      </c>
      <c r="U672" s="14" t="n">
        <f aca="false">$B$4-55*($B$5+$B$6)/30-IF($B$11&lt;=55,$B$12,0)+L672+M672+N672</f>
        <v>2780.82006616145</v>
      </c>
      <c r="V672" s="14" t="n">
        <f aca="false">$B$4-69*($B$5+$B$6)/30-IF($B$11&lt;=69,$B$12,0)+L672+M672+N672+O672</f>
        <v>4680.8872526054</v>
      </c>
      <c r="W672" s="14" t="n">
        <f aca="false">$B$4-83*($B$5+$B$6)/30-IF($B$11&lt;=83,$B$12,0)+L672+M672+N672+O672+P672</f>
        <v>6699.74198123588</v>
      </c>
      <c r="X672" s="14" t="n">
        <f aca="false">$B$4-90*($B$5+$B$6)/30-IF($B$11&lt;=90,$B$12,0)+L672+M672+N672+O672+P672+Q672</f>
        <v>10235.6260806852</v>
      </c>
      <c r="AA672" s="14" t="n">
        <f aca="false">MIN(R672:X672)</f>
        <v>1452.08891689803</v>
      </c>
    </row>
    <row r="673" customFormat="false" ht="15" hidden="false" customHeight="false" outlineLevel="0" collapsed="false">
      <c r="K673" s="2" t="n">
        <v>668</v>
      </c>
      <c r="L673" s="14" t="n">
        <f aca="true">$B$16+NORMINV(RAND(),0,SQRT($B$13*($B$7+$B$8^2))*$B$9*(1-$B$10))</f>
        <v>4273.11336520484</v>
      </c>
      <c r="M673" s="14" t="n">
        <f aca="true">$B$16+NORMINV(RAND(),0,SQRT($B$13*($B$7+$B$8^2))*$B$9*(1-$B$10))</f>
        <v>4253.50161297078</v>
      </c>
      <c r="N673" s="14" t="n">
        <f aca="true">$B$16+NORMINV(RAND(),0,SQRT($B$13*($B$7+$B$8^2))*$B$9*(1-$B$10))</f>
        <v>3994.23308834639</v>
      </c>
      <c r="O673" s="14" t="n">
        <f aca="true">$B$16+NORMINV(RAND(),0,SQRT($B$13*($B$7+$B$8^2))*$B$9*(1-$B$10))</f>
        <v>4419.57305077763</v>
      </c>
      <c r="P673" s="14" t="n">
        <f aca="true">$B$16+NORMINV(RAND(),0,SQRT($B$13*($B$7+$B$8^2))*$B$9*(1-$B$10))</f>
        <v>3964.75149130784</v>
      </c>
      <c r="Q673" s="14" t="n">
        <f aca="true">$B$16+NORMINV(RAND(),0,SQRT($B$13*($B$7+$B$8^2))*$B$9*(1-$B$10))</f>
        <v>3547.72430604217</v>
      </c>
      <c r="R673" s="14" t="n">
        <f aca="false">$B$4-13*($B$5+$B$6)/30-IF($B$11&lt;=13,$B$12,0)+0</f>
        <v>8876.66666666667</v>
      </c>
      <c r="S673" s="14" t="n">
        <f aca="false">$B$4-27*($B$5+$B$6)/30-IF($B$11&lt;=27,$B$12,0)+L673</f>
        <v>10863.1133652048</v>
      </c>
      <c r="T673" s="14" t="n">
        <f aca="false">$B$4-41*($B$5+$B$6)/30-IF($B$11&lt;=41,$B$12,0)+L673+M673</f>
        <v>1645.14831150896</v>
      </c>
      <c r="U673" s="14" t="n">
        <f aca="false">$B$4-55*($B$5+$B$6)/30-IF($B$11&lt;=55,$B$12,0)+L673+M673+N673</f>
        <v>3352.71473318868</v>
      </c>
      <c r="V673" s="14" t="n">
        <f aca="false">$B$4-69*($B$5+$B$6)/30-IF($B$11&lt;=69,$B$12,0)+L673+M673+N673+O673</f>
        <v>5485.62111729965</v>
      </c>
      <c r="W673" s="14" t="n">
        <f aca="false">$B$4-83*($B$5+$B$6)/30-IF($B$11&lt;=83,$B$12,0)+L673+M673+N673+O673+P673</f>
        <v>7163.70594194082</v>
      </c>
      <c r="X673" s="14" t="n">
        <f aca="false">$B$4-90*($B$5+$B$6)/30-IF($B$11&lt;=90,$B$12,0)+L673+M673+N673+O673+P673+Q673</f>
        <v>9568.09691464966</v>
      </c>
      <c r="AA673" s="14" t="n">
        <f aca="false">MIN(R673:X673)</f>
        <v>1645.14831150896</v>
      </c>
    </row>
    <row r="674" customFormat="false" ht="15" hidden="false" customHeight="false" outlineLevel="0" collapsed="false">
      <c r="K674" s="2" t="n">
        <v>669</v>
      </c>
      <c r="L674" s="14" t="n">
        <f aca="true">$B$16+NORMINV(RAND(),0,SQRT($B$13*($B$7+$B$8^2))*$B$9*(1-$B$10))</f>
        <v>4394.97560237295</v>
      </c>
      <c r="M674" s="14" t="n">
        <f aca="true">$B$16+NORMINV(RAND(),0,SQRT($B$13*($B$7+$B$8^2))*$B$9*(1-$B$10))</f>
        <v>3943.79721408212</v>
      </c>
      <c r="N674" s="14" t="n">
        <f aca="true">$B$16+NORMINV(RAND(),0,SQRT($B$13*($B$7+$B$8^2))*$B$9*(1-$B$10))</f>
        <v>4189.92184498991</v>
      </c>
      <c r="O674" s="14" t="n">
        <f aca="true">$B$16+NORMINV(RAND(),0,SQRT($B$13*($B$7+$B$8^2))*$B$9*(1-$B$10))</f>
        <v>3544.34690703233</v>
      </c>
      <c r="P674" s="14" t="n">
        <f aca="true">$B$16+NORMINV(RAND(),0,SQRT($B$13*($B$7+$B$8^2))*$B$9*(1-$B$10))</f>
        <v>3751.32583636781</v>
      </c>
      <c r="Q674" s="14" t="n">
        <f aca="true">$B$16+NORMINV(RAND(),0,SQRT($B$13*($B$7+$B$8^2))*$B$9*(1-$B$10))</f>
        <v>3423.81866263924</v>
      </c>
      <c r="R674" s="14" t="n">
        <f aca="false">$B$4-13*($B$5+$B$6)/30-IF($B$11&lt;=13,$B$12,0)+0</f>
        <v>8876.66666666667</v>
      </c>
      <c r="S674" s="14" t="n">
        <f aca="false">$B$4-27*($B$5+$B$6)/30-IF($B$11&lt;=27,$B$12,0)+L674</f>
        <v>10984.975602373</v>
      </c>
      <c r="T674" s="14" t="n">
        <f aca="false">$B$4-41*($B$5+$B$6)/30-IF($B$11&lt;=41,$B$12,0)+L674+M674</f>
        <v>1457.3061497884</v>
      </c>
      <c r="U674" s="14" t="n">
        <f aca="false">$B$4-55*($B$5+$B$6)/30-IF($B$11&lt;=55,$B$12,0)+L674+M674+N674</f>
        <v>3360.56132811164</v>
      </c>
      <c r="V674" s="14" t="n">
        <f aca="false">$B$4-69*($B$5+$B$6)/30-IF($B$11&lt;=69,$B$12,0)+L674+M674+N674+O674</f>
        <v>4618.2415684773</v>
      </c>
      <c r="W674" s="14" t="n">
        <f aca="false">$B$4-83*($B$5+$B$6)/30-IF($B$11&lt;=83,$B$12,0)+L674+M674+N674+O674+P674</f>
        <v>6082.90073817845</v>
      </c>
      <c r="X674" s="14" t="n">
        <f aca="false">$B$4-90*($B$5+$B$6)/30-IF($B$11&lt;=90,$B$12,0)+L674+M674+N674+O674+P674+Q674</f>
        <v>8363.38606748436</v>
      </c>
      <c r="AA674" s="14" t="n">
        <f aca="false">MIN(R674:X674)</f>
        <v>1457.3061497884</v>
      </c>
    </row>
    <row r="675" customFormat="false" ht="15" hidden="false" customHeight="false" outlineLevel="0" collapsed="false">
      <c r="K675" s="2" t="n">
        <v>670</v>
      </c>
      <c r="L675" s="14" t="n">
        <f aca="true">$B$16+NORMINV(RAND(),0,SQRT($B$13*($B$7+$B$8^2))*$B$9*(1-$B$10))</f>
        <v>3523.40112911844</v>
      </c>
      <c r="M675" s="14" t="n">
        <f aca="true">$B$16+NORMINV(RAND(),0,SQRT($B$13*($B$7+$B$8^2))*$B$9*(1-$B$10))</f>
        <v>3545.73868243933</v>
      </c>
      <c r="N675" s="14" t="n">
        <f aca="true">$B$16+NORMINV(RAND(),0,SQRT($B$13*($B$7+$B$8^2))*$B$9*(1-$B$10))</f>
        <v>3630.89514927388</v>
      </c>
      <c r="O675" s="14" t="n">
        <f aca="true">$B$16+NORMINV(RAND(),0,SQRT($B$13*($B$7+$B$8^2))*$B$9*(1-$B$10))</f>
        <v>3693.1573314398</v>
      </c>
      <c r="P675" s="14" t="n">
        <f aca="true">$B$16+NORMINV(RAND(),0,SQRT($B$13*($B$7+$B$8^2))*$B$9*(1-$B$10))</f>
        <v>4293.34823593908</v>
      </c>
      <c r="Q675" s="14" t="n">
        <f aca="true">$B$16+NORMINV(RAND(),0,SQRT($B$13*($B$7+$B$8^2))*$B$9*(1-$B$10))</f>
        <v>4495.62991056561</v>
      </c>
      <c r="R675" s="14" t="n">
        <f aca="false">$B$4-13*($B$5+$B$6)/30-IF($B$11&lt;=13,$B$12,0)+0</f>
        <v>8876.66666666667</v>
      </c>
      <c r="S675" s="14" t="n">
        <f aca="false">$B$4-27*($B$5+$B$6)/30-IF($B$11&lt;=27,$B$12,0)+L675</f>
        <v>10113.4011291184</v>
      </c>
      <c r="T675" s="14" t="n">
        <f aca="false">$B$4-41*($B$5+$B$6)/30-IF($B$11&lt;=41,$B$12,0)+L675+M675</f>
        <v>187.673144891096</v>
      </c>
      <c r="U675" s="14" t="n">
        <f aca="false">$B$4-55*($B$5+$B$6)/30-IF($B$11&lt;=55,$B$12,0)+L675+M675+N675</f>
        <v>1531.90162749831</v>
      </c>
      <c r="V675" s="14" t="n">
        <f aca="false">$B$4-69*($B$5+$B$6)/30-IF($B$11&lt;=69,$B$12,0)+L675+M675+N675+O675</f>
        <v>2938.39229227145</v>
      </c>
      <c r="W675" s="14" t="n">
        <f aca="false">$B$4-83*($B$5+$B$6)/30-IF($B$11&lt;=83,$B$12,0)+L675+M675+N675+O675+P675</f>
        <v>4945.07386154386</v>
      </c>
      <c r="X675" s="14" t="n">
        <f aca="false">$B$4-90*($B$5+$B$6)/30-IF($B$11&lt;=90,$B$12,0)+L675+M675+N675+O675+P675+Q675</f>
        <v>8297.37043877613</v>
      </c>
      <c r="AA675" s="14" t="n">
        <f aca="false">MIN(R675:X675)</f>
        <v>187.673144891096</v>
      </c>
    </row>
    <row r="676" customFormat="false" ht="15" hidden="false" customHeight="false" outlineLevel="0" collapsed="false">
      <c r="K676" s="2" t="n">
        <v>671</v>
      </c>
      <c r="L676" s="14" t="n">
        <f aca="true">$B$16+NORMINV(RAND(),0,SQRT($B$13*($B$7+$B$8^2))*$B$9*(1-$B$10))</f>
        <v>4094.1412653763</v>
      </c>
      <c r="M676" s="14" t="n">
        <f aca="true">$B$16+NORMINV(RAND(),0,SQRT($B$13*($B$7+$B$8^2))*$B$9*(1-$B$10))</f>
        <v>4109.65662784419</v>
      </c>
      <c r="N676" s="14" t="n">
        <f aca="true">$B$16+NORMINV(RAND(),0,SQRT($B$13*($B$7+$B$8^2))*$B$9*(1-$B$10))</f>
        <v>4124.85423977232</v>
      </c>
      <c r="O676" s="14" t="n">
        <f aca="true">$B$16+NORMINV(RAND(),0,SQRT($B$13*($B$7+$B$8^2))*$B$9*(1-$B$10))</f>
        <v>3605.97794409557</v>
      </c>
      <c r="P676" s="14" t="n">
        <f aca="true">$B$16+NORMINV(RAND(),0,SQRT($B$13*($B$7+$B$8^2))*$B$9*(1-$B$10))</f>
        <v>3833.46009217212</v>
      </c>
      <c r="Q676" s="14" t="n">
        <f aca="true">$B$16+NORMINV(RAND(),0,SQRT($B$13*($B$7+$B$8^2))*$B$9*(1-$B$10))</f>
        <v>3783.46061666275</v>
      </c>
      <c r="R676" s="14" t="n">
        <f aca="false">$B$4-13*($B$5+$B$6)/30-IF($B$11&lt;=13,$B$12,0)+0</f>
        <v>8876.66666666667</v>
      </c>
      <c r="S676" s="14" t="n">
        <f aca="false">$B$4-27*($B$5+$B$6)/30-IF($B$11&lt;=27,$B$12,0)+L676</f>
        <v>10684.1412653763</v>
      </c>
      <c r="T676" s="14" t="n">
        <f aca="false">$B$4-41*($B$5+$B$6)/30-IF($B$11&lt;=41,$B$12,0)+L676+M676</f>
        <v>1322.33122655382</v>
      </c>
      <c r="U676" s="14" t="n">
        <f aca="false">$B$4-55*($B$5+$B$6)/30-IF($B$11&lt;=55,$B$12,0)+L676+M676+N676</f>
        <v>3160.51879965948</v>
      </c>
      <c r="V676" s="14" t="n">
        <f aca="false">$B$4-69*($B$5+$B$6)/30-IF($B$11&lt;=69,$B$12,0)+L676+M676+N676+O676</f>
        <v>4479.83007708838</v>
      </c>
      <c r="W676" s="14" t="n">
        <f aca="false">$B$4-83*($B$5+$B$6)/30-IF($B$11&lt;=83,$B$12,0)+L676+M676+N676+O676+P676</f>
        <v>6026.62350259383</v>
      </c>
      <c r="X676" s="14" t="n">
        <f aca="false">$B$4-90*($B$5+$B$6)/30-IF($B$11&lt;=90,$B$12,0)+L676+M676+N676+O676+P676+Q676</f>
        <v>8666.75078592325</v>
      </c>
      <c r="AA676" s="14" t="n">
        <f aca="false">MIN(R676:X676)</f>
        <v>1322.33122655382</v>
      </c>
    </row>
    <row r="677" customFormat="false" ht="15" hidden="false" customHeight="false" outlineLevel="0" collapsed="false">
      <c r="K677" s="2" t="n">
        <v>672</v>
      </c>
      <c r="L677" s="14" t="n">
        <f aca="true">$B$16+NORMINV(RAND(),0,SQRT($B$13*($B$7+$B$8^2))*$B$9*(1-$B$10))</f>
        <v>3717.54402942854</v>
      </c>
      <c r="M677" s="14" t="n">
        <f aca="true">$B$16+NORMINV(RAND(),0,SQRT($B$13*($B$7+$B$8^2))*$B$9*(1-$B$10))</f>
        <v>4499.56344457304</v>
      </c>
      <c r="N677" s="14" t="n">
        <f aca="true">$B$16+NORMINV(RAND(),0,SQRT($B$13*($B$7+$B$8^2))*$B$9*(1-$B$10))</f>
        <v>3820.82351993611</v>
      </c>
      <c r="O677" s="14" t="n">
        <f aca="true">$B$16+NORMINV(RAND(),0,SQRT($B$13*($B$7+$B$8^2))*$B$9*(1-$B$10))</f>
        <v>3938.46746180757</v>
      </c>
      <c r="P677" s="14" t="n">
        <f aca="true">$B$16+NORMINV(RAND(),0,SQRT($B$13*($B$7+$B$8^2))*$B$9*(1-$B$10))</f>
        <v>4231.48156590827</v>
      </c>
      <c r="Q677" s="14" t="n">
        <f aca="true">$B$16+NORMINV(RAND(),0,SQRT($B$13*($B$7+$B$8^2))*$B$9*(1-$B$10))</f>
        <v>3589.2267691014</v>
      </c>
      <c r="R677" s="14" t="n">
        <f aca="false">$B$4-13*($B$5+$B$6)/30-IF($B$11&lt;=13,$B$12,0)+0</f>
        <v>8876.66666666667</v>
      </c>
      <c r="S677" s="14" t="n">
        <f aca="false">$B$4-27*($B$5+$B$6)/30-IF($B$11&lt;=27,$B$12,0)+L677</f>
        <v>10307.5440294285</v>
      </c>
      <c r="T677" s="14" t="n">
        <f aca="false">$B$4-41*($B$5+$B$6)/30-IF($B$11&lt;=41,$B$12,0)+L677+M677</f>
        <v>1335.64080733491</v>
      </c>
      <c r="U677" s="14" t="n">
        <f aca="false">$B$4-55*($B$5+$B$6)/30-IF($B$11&lt;=55,$B$12,0)+L677+M677+N677</f>
        <v>2869.79766060435</v>
      </c>
      <c r="V677" s="14" t="n">
        <f aca="false">$B$4-69*($B$5+$B$6)/30-IF($B$11&lt;=69,$B$12,0)+L677+M677+N677+O677</f>
        <v>4521.59845574526</v>
      </c>
      <c r="W677" s="14" t="n">
        <f aca="false">$B$4-83*($B$5+$B$6)/30-IF($B$11&lt;=83,$B$12,0)+L677+M677+N677+O677+P677</f>
        <v>6466.41335498686</v>
      </c>
      <c r="X677" s="14" t="n">
        <f aca="false">$B$4-90*($B$5+$B$6)/30-IF($B$11&lt;=90,$B$12,0)+L677+M677+N677+O677+P677+Q677</f>
        <v>8912.30679075493</v>
      </c>
      <c r="AA677" s="14" t="n">
        <f aca="false">MIN(R677:X677)</f>
        <v>1335.64080733491</v>
      </c>
    </row>
    <row r="678" customFormat="false" ht="15" hidden="false" customHeight="false" outlineLevel="0" collapsed="false">
      <c r="K678" s="2" t="n">
        <v>673</v>
      </c>
      <c r="L678" s="14" t="n">
        <f aca="true">$B$16+NORMINV(RAND(),0,SQRT($B$13*($B$7+$B$8^2))*$B$9*(1-$B$10))</f>
        <v>4050.21846029784</v>
      </c>
      <c r="M678" s="14" t="n">
        <f aca="true">$B$16+NORMINV(RAND(),0,SQRT($B$13*($B$7+$B$8^2))*$B$9*(1-$B$10))</f>
        <v>4164.95573237556</v>
      </c>
      <c r="N678" s="14" t="n">
        <f aca="true">$B$16+NORMINV(RAND(),0,SQRT($B$13*($B$7+$B$8^2))*$B$9*(1-$B$10))</f>
        <v>4341.91165652679</v>
      </c>
      <c r="O678" s="14" t="n">
        <f aca="true">$B$16+NORMINV(RAND(),0,SQRT($B$13*($B$7+$B$8^2))*$B$9*(1-$B$10))</f>
        <v>4399.2147123466</v>
      </c>
      <c r="P678" s="14" t="n">
        <f aca="true">$B$16+NORMINV(RAND(),0,SQRT($B$13*($B$7+$B$8^2))*$B$9*(1-$B$10))</f>
        <v>3981.55860241497</v>
      </c>
      <c r="Q678" s="14" t="n">
        <f aca="true">$B$16+NORMINV(RAND(),0,SQRT($B$13*($B$7+$B$8^2))*$B$9*(1-$B$10))</f>
        <v>4357.81339045845</v>
      </c>
      <c r="R678" s="14" t="n">
        <f aca="false">$B$4-13*($B$5+$B$6)/30-IF($B$11&lt;=13,$B$12,0)+0</f>
        <v>8876.66666666667</v>
      </c>
      <c r="S678" s="14" t="n">
        <f aca="false">$B$4-27*($B$5+$B$6)/30-IF($B$11&lt;=27,$B$12,0)+L678</f>
        <v>10640.2184602978</v>
      </c>
      <c r="T678" s="14" t="n">
        <f aca="false">$B$4-41*($B$5+$B$6)/30-IF($B$11&lt;=41,$B$12,0)+L678+M678</f>
        <v>1333.70752600673</v>
      </c>
      <c r="U678" s="14" t="n">
        <f aca="false">$B$4-55*($B$5+$B$6)/30-IF($B$11&lt;=55,$B$12,0)+L678+M678+N678</f>
        <v>3388.95251586686</v>
      </c>
      <c r="V678" s="14" t="n">
        <f aca="false">$B$4-69*($B$5+$B$6)/30-IF($B$11&lt;=69,$B$12,0)+L678+M678+N678+O678</f>
        <v>5501.50056154679</v>
      </c>
      <c r="W678" s="14" t="n">
        <f aca="false">$B$4-83*($B$5+$B$6)/30-IF($B$11&lt;=83,$B$12,0)+L678+M678+N678+O678+P678</f>
        <v>7196.3924972951</v>
      </c>
      <c r="X678" s="14" t="n">
        <f aca="false">$B$4-90*($B$5+$B$6)/30-IF($B$11&lt;=90,$B$12,0)+L678+M678+N678+O678+P678+Q678</f>
        <v>10410.8725544202</v>
      </c>
      <c r="AA678" s="14" t="n">
        <f aca="false">MIN(R678:X678)</f>
        <v>1333.70752600673</v>
      </c>
    </row>
    <row r="679" customFormat="false" ht="15" hidden="false" customHeight="false" outlineLevel="0" collapsed="false">
      <c r="K679" s="2" t="n">
        <v>674</v>
      </c>
      <c r="L679" s="14" t="n">
        <f aca="true">$B$16+NORMINV(RAND(),0,SQRT($B$13*($B$7+$B$8^2))*$B$9*(1-$B$10))</f>
        <v>4534.00688237788</v>
      </c>
      <c r="M679" s="14" t="n">
        <f aca="true">$B$16+NORMINV(RAND(),0,SQRT($B$13*($B$7+$B$8^2))*$B$9*(1-$B$10))</f>
        <v>4344.48383745969</v>
      </c>
      <c r="N679" s="14" t="n">
        <f aca="true">$B$16+NORMINV(RAND(),0,SQRT($B$13*($B$7+$B$8^2))*$B$9*(1-$B$10))</f>
        <v>4735.36418000474</v>
      </c>
      <c r="O679" s="14" t="n">
        <f aca="true">$B$16+NORMINV(RAND(),0,SQRT($B$13*($B$7+$B$8^2))*$B$9*(1-$B$10))</f>
        <v>4120.9329468072</v>
      </c>
      <c r="P679" s="14" t="n">
        <f aca="true">$B$16+NORMINV(RAND(),0,SQRT($B$13*($B$7+$B$8^2))*$B$9*(1-$B$10))</f>
        <v>4176.26877963214</v>
      </c>
      <c r="Q679" s="14" t="n">
        <f aca="true">$B$16+NORMINV(RAND(),0,SQRT($B$13*($B$7+$B$8^2))*$B$9*(1-$B$10))</f>
        <v>4393.3186022278</v>
      </c>
      <c r="R679" s="14" t="n">
        <f aca="false">$B$4-13*($B$5+$B$6)/30-IF($B$11&lt;=13,$B$12,0)+0</f>
        <v>8876.66666666667</v>
      </c>
      <c r="S679" s="14" t="n">
        <f aca="false">$B$4-27*($B$5+$B$6)/30-IF($B$11&lt;=27,$B$12,0)+L679</f>
        <v>11124.0068823779</v>
      </c>
      <c r="T679" s="14" t="n">
        <f aca="false">$B$4-41*($B$5+$B$6)/30-IF($B$11&lt;=41,$B$12,0)+L679+M679</f>
        <v>1997.02405317089</v>
      </c>
      <c r="U679" s="14" t="n">
        <f aca="false">$B$4-55*($B$5+$B$6)/30-IF($B$11&lt;=55,$B$12,0)+L679+M679+N679</f>
        <v>4445.72156650897</v>
      </c>
      <c r="V679" s="14" t="n">
        <f aca="false">$B$4-69*($B$5+$B$6)/30-IF($B$11&lt;=69,$B$12,0)+L679+M679+N679+O679</f>
        <v>6279.9878466495</v>
      </c>
      <c r="W679" s="14" t="n">
        <f aca="false">$B$4-83*($B$5+$B$6)/30-IF($B$11&lt;=83,$B$12,0)+L679+M679+N679+O679+P679</f>
        <v>8169.58995961497</v>
      </c>
      <c r="X679" s="14" t="n">
        <f aca="false">$B$4-90*($B$5+$B$6)/30-IF($B$11&lt;=90,$B$12,0)+L679+M679+N679+O679+P679+Q679</f>
        <v>11419.5752285094</v>
      </c>
      <c r="AA679" s="14" t="n">
        <f aca="false">MIN(R679:X679)</f>
        <v>1997.02405317089</v>
      </c>
    </row>
    <row r="680" customFormat="false" ht="15" hidden="false" customHeight="false" outlineLevel="0" collapsed="false">
      <c r="K680" s="2" t="n">
        <v>675</v>
      </c>
      <c r="L680" s="14" t="n">
        <f aca="true">$B$16+NORMINV(RAND(),0,SQRT($B$13*($B$7+$B$8^2))*$B$9*(1-$B$10))</f>
        <v>3904.92898978621</v>
      </c>
      <c r="M680" s="14" t="n">
        <f aca="true">$B$16+NORMINV(RAND(),0,SQRT($B$13*($B$7+$B$8^2))*$B$9*(1-$B$10))</f>
        <v>4629.44549469608</v>
      </c>
      <c r="N680" s="14" t="n">
        <f aca="true">$B$16+NORMINV(RAND(),0,SQRT($B$13*($B$7+$B$8^2))*$B$9*(1-$B$10))</f>
        <v>4019.5463095228</v>
      </c>
      <c r="O680" s="14" t="n">
        <f aca="true">$B$16+NORMINV(RAND(),0,SQRT($B$13*($B$7+$B$8^2))*$B$9*(1-$B$10))</f>
        <v>4383.13689923667</v>
      </c>
      <c r="P680" s="14" t="n">
        <f aca="true">$B$16+NORMINV(RAND(),0,SQRT($B$13*($B$7+$B$8^2))*$B$9*(1-$B$10))</f>
        <v>4060.34629832476</v>
      </c>
      <c r="Q680" s="14" t="n">
        <f aca="true">$B$16+NORMINV(RAND(),0,SQRT($B$13*($B$7+$B$8^2))*$B$9*(1-$B$10))</f>
        <v>3686.96194534117</v>
      </c>
      <c r="R680" s="14" t="n">
        <f aca="false">$B$4-13*($B$5+$B$6)/30-IF($B$11&lt;=13,$B$12,0)+0</f>
        <v>8876.66666666667</v>
      </c>
      <c r="S680" s="14" t="n">
        <f aca="false">$B$4-27*($B$5+$B$6)/30-IF($B$11&lt;=27,$B$12,0)+L680</f>
        <v>10494.9289897862</v>
      </c>
      <c r="T680" s="14" t="n">
        <f aca="false">$B$4-41*($B$5+$B$6)/30-IF($B$11&lt;=41,$B$12,0)+L680+M680</f>
        <v>1652.90781781562</v>
      </c>
      <c r="U680" s="14" t="n">
        <f aca="false">$B$4-55*($B$5+$B$6)/30-IF($B$11&lt;=55,$B$12,0)+L680+M680+N680</f>
        <v>3385.78746067176</v>
      </c>
      <c r="V680" s="14" t="n">
        <f aca="false">$B$4-69*($B$5+$B$6)/30-IF($B$11&lt;=69,$B$12,0)+L680+M680+N680+O680</f>
        <v>5482.25769324176</v>
      </c>
      <c r="W680" s="14" t="n">
        <f aca="false">$B$4-83*($B$5+$B$6)/30-IF($B$11&lt;=83,$B$12,0)+L680+M680+N680+O680+P680</f>
        <v>7255.93732489985</v>
      </c>
      <c r="X680" s="14" t="n">
        <f aca="false">$B$4-90*($B$5+$B$6)/30-IF($B$11&lt;=90,$B$12,0)+L680+M680+N680+O680+P680+Q680</f>
        <v>9799.56593690769</v>
      </c>
      <c r="AA680" s="14" t="n">
        <f aca="false">MIN(R680:X680)</f>
        <v>1652.90781781562</v>
      </c>
    </row>
    <row r="681" customFormat="false" ht="15" hidden="false" customHeight="false" outlineLevel="0" collapsed="false">
      <c r="K681" s="2" t="n">
        <v>676</v>
      </c>
      <c r="L681" s="14" t="n">
        <f aca="true">$B$16+NORMINV(RAND(),0,SQRT($B$13*($B$7+$B$8^2))*$B$9*(1-$B$10))</f>
        <v>3848.95653206635</v>
      </c>
      <c r="M681" s="14" t="n">
        <f aca="true">$B$16+NORMINV(RAND(),0,SQRT($B$13*($B$7+$B$8^2))*$B$9*(1-$B$10))</f>
        <v>3748.75664046494</v>
      </c>
      <c r="N681" s="14" t="n">
        <f aca="true">$B$16+NORMINV(RAND(),0,SQRT($B$13*($B$7+$B$8^2))*$B$9*(1-$B$10))</f>
        <v>3737.42846348843</v>
      </c>
      <c r="O681" s="14" t="n">
        <f aca="true">$B$16+NORMINV(RAND(),0,SQRT($B$13*($B$7+$B$8^2))*$B$9*(1-$B$10))</f>
        <v>4370.74614961829</v>
      </c>
      <c r="P681" s="14" t="n">
        <f aca="true">$B$16+NORMINV(RAND(),0,SQRT($B$13*($B$7+$B$8^2))*$B$9*(1-$B$10))</f>
        <v>3655.30642373005</v>
      </c>
      <c r="Q681" s="14" t="n">
        <f aca="true">$B$16+NORMINV(RAND(),0,SQRT($B$13*($B$7+$B$8^2))*$B$9*(1-$B$10))</f>
        <v>4140.2541478948</v>
      </c>
      <c r="R681" s="14" t="n">
        <f aca="false">$B$4-13*($B$5+$B$6)/30-IF($B$11&lt;=13,$B$12,0)+0</f>
        <v>8876.66666666667</v>
      </c>
      <c r="S681" s="14" t="n">
        <f aca="false">$B$4-27*($B$5+$B$6)/30-IF($B$11&lt;=27,$B$12,0)+L681</f>
        <v>10438.9565320664</v>
      </c>
      <c r="T681" s="14" t="n">
        <f aca="false">$B$4-41*($B$5+$B$6)/30-IF($B$11&lt;=41,$B$12,0)+L681+M681</f>
        <v>716.24650586462</v>
      </c>
      <c r="U681" s="14" t="n">
        <f aca="false">$B$4-55*($B$5+$B$6)/30-IF($B$11&lt;=55,$B$12,0)+L681+M681+N681</f>
        <v>2167.00830268638</v>
      </c>
      <c r="V681" s="14" t="n">
        <f aca="false">$B$4-69*($B$5+$B$6)/30-IF($B$11&lt;=69,$B$12,0)+L681+M681+N681+O681</f>
        <v>4251.08778563801</v>
      </c>
      <c r="W681" s="14" t="n">
        <f aca="false">$B$4-83*($B$5+$B$6)/30-IF($B$11&lt;=83,$B$12,0)+L681+M681+N681+O681+P681</f>
        <v>5619.72754270139</v>
      </c>
      <c r="X681" s="14" t="n">
        <f aca="false">$B$4-90*($B$5+$B$6)/30-IF($B$11&lt;=90,$B$12,0)+L681+M681+N681+O681+P681+Q681</f>
        <v>8616.64835726285</v>
      </c>
      <c r="AA681" s="14" t="n">
        <f aca="false">MIN(R681:X681)</f>
        <v>716.24650586462</v>
      </c>
    </row>
    <row r="682" customFormat="false" ht="15" hidden="false" customHeight="false" outlineLevel="0" collapsed="false">
      <c r="K682" s="2" t="n">
        <v>677</v>
      </c>
      <c r="L682" s="14" t="n">
        <f aca="true">$B$16+NORMINV(RAND(),0,SQRT($B$13*($B$7+$B$8^2))*$B$9*(1-$B$10))</f>
        <v>3643.0738852676</v>
      </c>
      <c r="M682" s="14" t="n">
        <f aca="true">$B$16+NORMINV(RAND(),0,SQRT($B$13*($B$7+$B$8^2))*$B$9*(1-$B$10))</f>
        <v>3976.14922536915</v>
      </c>
      <c r="N682" s="14" t="n">
        <f aca="true">$B$16+NORMINV(RAND(),0,SQRT($B$13*($B$7+$B$8^2))*$B$9*(1-$B$10))</f>
        <v>4012.86535224141</v>
      </c>
      <c r="O682" s="14" t="n">
        <f aca="true">$B$16+NORMINV(RAND(),0,SQRT($B$13*($B$7+$B$8^2))*$B$9*(1-$B$10))</f>
        <v>4124.57542137373</v>
      </c>
      <c r="P682" s="14" t="n">
        <f aca="true">$B$16+NORMINV(RAND(),0,SQRT($B$13*($B$7+$B$8^2))*$B$9*(1-$B$10))</f>
        <v>4514.69548185534</v>
      </c>
      <c r="Q682" s="14" t="n">
        <f aca="true">$B$16+NORMINV(RAND(),0,SQRT($B$13*($B$7+$B$8^2))*$B$9*(1-$B$10))</f>
        <v>4158.82443946392</v>
      </c>
      <c r="R682" s="14" t="n">
        <f aca="false">$B$4-13*($B$5+$B$6)/30-IF($B$11&lt;=13,$B$12,0)+0</f>
        <v>8876.66666666667</v>
      </c>
      <c r="S682" s="14" t="n">
        <f aca="false">$B$4-27*($B$5+$B$6)/30-IF($B$11&lt;=27,$B$12,0)+L682</f>
        <v>10233.0738852676</v>
      </c>
      <c r="T682" s="14" t="n">
        <f aca="false">$B$4-41*($B$5+$B$6)/30-IF($B$11&lt;=41,$B$12,0)+L682+M682</f>
        <v>737.75644397009</v>
      </c>
      <c r="U682" s="14" t="n">
        <f aca="false">$B$4-55*($B$5+$B$6)/30-IF($B$11&lt;=55,$B$12,0)+L682+M682+N682</f>
        <v>2463.95512954483</v>
      </c>
      <c r="V682" s="14" t="n">
        <f aca="false">$B$4-69*($B$5+$B$6)/30-IF($B$11&lt;=69,$B$12,0)+L682+M682+N682+O682</f>
        <v>4301.8638842519</v>
      </c>
      <c r="W682" s="14" t="n">
        <f aca="false">$B$4-83*($B$5+$B$6)/30-IF($B$11&lt;=83,$B$12,0)+L682+M682+N682+O682+P682</f>
        <v>6529.89269944057</v>
      </c>
      <c r="X682" s="14" t="n">
        <f aca="false">$B$4-90*($B$5+$B$6)/30-IF($B$11&lt;=90,$B$12,0)+L682+M682+N682+O682+P682+Q682</f>
        <v>9545.38380557116</v>
      </c>
      <c r="AA682" s="14" t="n">
        <f aca="false">MIN(R682:X682)</f>
        <v>737.75644397009</v>
      </c>
    </row>
    <row r="683" customFormat="false" ht="15" hidden="false" customHeight="false" outlineLevel="0" collapsed="false">
      <c r="K683" s="2" t="n">
        <v>678</v>
      </c>
      <c r="L683" s="14" t="n">
        <f aca="true">$B$16+NORMINV(RAND(),0,SQRT($B$13*($B$7+$B$8^2))*$B$9*(1-$B$10))</f>
        <v>4432.03879243507</v>
      </c>
      <c r="M683" s="14" t="n">
        <f aca="true">$B$16+NORMINV(RAND(),0,SQRT($B$13*($B$7+$B$8^2))*$B$9*(1-$B$10))</f>
        <v>3981.97069359639</v>
      </c>
      <c r="N683" s="14" t="n">
        <f aca="true">$B$16+NORMINV(RAND(),0,SQRT($B$13*($B$7+$B$8^2))*$B$9*(1-$B$10))</f>
        <v>3918.33164117425</v>
      </c>
      <c r="O683" s="14" t="n">
        <f aca="true">$B$16+NORMINV(RAND(),0,SQRT($B$13*($B$7+$B$8^2))*$B$9*(1-$B$10))</f>
        <v>4029.59949396813</v>
      </c>
      <c r="P683" s="14" t="n">
        <f aca="true">$B$16+NORMINV(RAND(),0,SQRT($B$13*($B$7+$B$8^2))*$B$9*(1-$B$10))</f>
        <v>4626.83457012135</v>
      </c>
      <c r="Q683" s="14" t="n">
        <f aca="true">$B$16+NORMINV(RAND(),0,SQRT($B$13*($B$7+$B$8^2))*$B$9*(1-$B$10))</f>
        <v>4244.89778235885</v>
      </c>
      <c r="R683" s="14" t="n">
        <f aca="false">$B$4-13*($B$5+$B$6)/30-IF($B$11&lt;=13,$B$12,0)+0</f>
        <v>8876.66666666667</v>
      </c>
      <c r="S683" s="14" t="n">
        <f aca="false">$B$4-27*($B$5+$B$6)/30-IF($B$11&lt;=27,$B$12,0)+L683</f>
        <v>11022.0387924351</v>
      </c>
      <c r="T683" s="14" t="n">
        <f aca="false">$B$4-41*($B$5+$B$6)/30-IF($B$11&lt;=41,$B$12,0)+L683+M683</f>
        <v>1532.54281936479</v>
      </c>
      <c r="U683" s="14" t="n">
        <f aca="false">$B$4-55*($B$5+$B$6)/30-IF($B$11&lt;=55,$B$12,0)+L683+M683+N683</f>
        <v>3164.20779387237</v>
      </c>
      <c r="V683" s="14" t="n">
        <f aca="false">$B$4-69*($B$5+$B$6)/30-IF($B$11&lt;=69,$B$12,0)+L683+M683+N683+O683</f>
        <v>4907.14062117383</v>
      </c>
      <c r="W683" s="14" t="n">
        <f aca="false">$B$4-83*($B$5+$B$6)/30-IF($B$11&lt;=83,$B$12,0)+L683+M683+N683+O683+P683</f>
        <v>7247.30852462851</v>
      </c>
      <c r="X683" s="14" t="n">
        <f aca="false">$B$4-90*($B$5+$B$6)/30-IF($B$11&lt;=90,$B$12,0)+L683+M683+N683+O683+P683+Q683</f>
        <v>10348.872973654</v>
      </c>
      <c r="AA683" s="14" t="n">
        <f aca="false">MIN(R683:X683)</f>
        <v>1532.54281936479</v>
      </c>
    </row>
    <row r="684" customFormat="false" ht="15" hidden="false" customHeight="false" outlineLevel="0" collapsed="false">
      <c r="K684" s="2" t="n">
        <v>679</v>
      </c>
      <c r="L684" s="14" t="n">
        <f aca="true">$B$16+NORMINV(RAND(),0,SQRT($B$13*($B$7+$B$8^2))*$B$9*(1-$B$10))</f>
        <v>4225.49009356602</v>
      </c>
      <c r="M684" s="14" t="n">
        <f aca="true">$B$16+NORMINV(RAND(),0,SQRT($B$13*($B$7+$B$8^2))*$B$9*(1-$B$10))</f>
        <v>3881.75544784496</v>
      </c>
      <c r="N684" s="14" t="n">
        <f aca="true">$B$16+NORMINV(RAND(),0,SQRT($B$13*($B$7+$B$8^2))*$B$9*(1-$B$10))</f>
        <v>3795.44434601003</v>
      </c>
      <c r="O684" s="14" t="n">
        <f aca="true">$B$16+NORMINV(RAND(),0,SQRT($B$13*($B$7+$B$8^2))*$B$9*(1-$B$10))</f>
        <v>4380.86179634576</v>
      </c>
      <c r="P684" s="14" t="n">
        <f aca="true">$B$16+NORMINV(RAND(),0,SQRT($B$13*($B$7+$B$8^2))*$B$9*(1-$B$10))</f>
        <v>3220.57682577659</v>
      </c>
      <c r="Q684" s="14" t="n">
        <f aca="true">$B$16+NORMINV(RAND(),0,SQRT($B$13*($B$7+$B$8^2))*$B$9*(1-$B$10))</f>
        <v>3950.39088161799</v>
      </c>
      <c r="R684" s="14" t="n">
        <f aca="false">$B$4-13*($B$5+$B$6)/30-IF($B$11&lt;=13,$B$12,0)+0</f>
        <v>8876.66666666667</v>
      </c>
      <c r="S684" s="14" t="n">
        <f aca="false">$B$4-27*($B$5+$B$6)/30-IF($B$11&lt;=27,$B$12,0)+L684</f>
        <v>10815.490093566</v>
      </c>
      <c r="T684" s="14" t="n">
        <f aca="false">$B$4-41*($B$5+$B$6)/30-IF($B$11&lt;=41,$B$12,0)+L684+M684</f>
        <v>1225.77887474431</v>
      </c>
      <c r="U684" s="14" t="n">
        <f aca="false">$B$4-55*($B$5+$B$6)/30-IF($B$11&lt;=55,$B$12,0)+L684+M684+N684</f>
        <v>2734.55655408767</v>
      </c>
      <c r="V684" s="14" t="n">
        <f aca="false">$B$4-69*($B$5+$B$6)/30-IF($B$11&lt;=69,$B$12,0)+L684+M684+N684+O684</f>
        <v>4828.75168376676</v>
      </c>
      <c r="W684" s="14" t="n">
        <f aca="false">$B$4-83*($B$5+$B$6)/30-IF($B$11&lt;=83,$B$12,0)+L684+M684+N684+O684+P684</f>
        <v>5762.66184287668</v>
      </c>
      <c r="X684" s="14" t="n">
        <f aca="false">$B$4-90*($B$5+$B$6)/30-IF($B$11&lt;=90,$B$12,0)+L684+M684+N684+O684+P684+Q684</f>
        <v>8569.71939116134</v>
      </c>
      <c r="AA684" s="14" t="n">
        <f aca="false">MIN(R684:X684)</f>
        <v>1225.77887474431</v>
      </c>
    </row>
    <row r="685" customFormat="false" ht="15" hidden="false" customHeight="false" outlineLevel="0" collapsed="false">
      <c r="K685" s="2" t="n">
        <v>680</v>
      </c>
      <c r="L685" s="14" t="n">
        <f aca="true">$B$16+NORMINV(RAND(),0,SQRT($B$13*($B$7+$B$8^2))*$B$9*(1-$B$10))</f>
        <v>4855.85081395474</v>
      </c>
      <c r="M685" s="14" t="n">
        <f aca="true">$B$16+NORMINV(RAND(),0,SQRT($B$13*($B$7+$B$8^2))*$B$9*(1-$B$10))</f>
        <v>4072.02529708653</v>
      </c>
      <c r="N685" s="14" t="n">
        <f aca="true">$B$16+NORMINV(RAND(),0,SQRT($B$13*($B$7+$B$8^2))*$B$9*(1-$B$10))</f>
        <v>3479.61796701052</v>
      </c>
      <c r="O685" s="14" t="n">
        <f aca="true">$B$16+NORMINV(RAND(),0,SQRT($B$13*($B$7+$B$8^2))*$B$9*(1-$B$10))</f>
        <v>4029.03189918344</v>
      </c>
      <c r="P685" s="14" t="n">
        <f aca="true">$B$16+NORMINV(RAND(),0,SQRT($B$13*($B$7+$B$8^2))*$B$9*(1-$B$10))</f>
        <v>4461.66689306438</v>
      </c>
      <c r="Q685" s="14" t="n">
        <f aca="true">$B$16+NORMINV(RAND(),0,SQRT($B$13*($B$7+$B$8^2))*$B$9*(1-$B$10))</f>
        <v>3656.53658230023</v>
      </c>
      <c r="R685" s="14" t="n">
        <f aca="false">$B$4-13*($B$5+$B$6)/30-IF($B$11&lt;=13,$B$12,0)+0</f>
        <v>8876.66666666667</v>
      </c>
      <c r="S685" s="14" t="n">
        <f aca="false">$B$4-27*($B$5+$B$6)/30-IF($B$11&lt;=27,$B$12,0)+L685</f>
        <v>11445.8508139547</v>
      </c>
      <c r="T685" s="14" t="n">
        <f aca="false">$B$4-41*($B$5+$B$6)/30-IF($B$11&lt;=41,$B$12,0)+L685+M685</f>
        <v>2046.40944437459</v>
      </c>
      <c r="U685" s="14" t="n">
        <f aca="false">$B$4-55*($B$5+$B$6)/30-IF($B$11&lt;=55,$B$12,0)+L685+M685+N685</f>
        <v>3239.36074471845</v>
      </c>
      <c r="V685" s="14" t="n">
        <f aca="false">$B$4-69*($B$5+$B$6)/30-IF($B$11&lt;=69,$B$12,0)+L685+M685+N685+O685</f>
        <v>4981.72597723522</v>
      </c>
      <c r="W685" s="14" t="n">
        <f aca="false">$B$4-83*($B$5+$B$6)/30-IF($B$11&lt;=83,$B$12,0)+L685+M685+N685+O685+P685</f>
        <v>7156.72620363293</v>
      </c>
      <c r="X685" s="14" t="n">
        <f aca="false">$B$4-90*($B$5+$B$6)/30-IF($B$11&lt;=90,$B$12,0)+L685+M685+N685+O685+P685+Q685</f>
        <v>9669.92945259983</v>
      </c>
      <c r="AA685" s="14" t="n">
        <f aca="false">MIN(R685:X685)</f>
        <v>2046.40944437459</v>
      </c>
    </row>
    <row r="686" customFormat="false" ht="15" hidden="false" customHeight="false" outlineLevel="0" collapsed="false">
      <c r="K686" s="2" t="n">
        <v>681</v>
      </c>
      <c r="L686" s="14" t="n">
        <f aca="true">$B$16+NORMINV(RAND(),0,SQRT($B$13*($B$7+$B$8^2))*$B$9*(1-$B$10))</f>
        <v>4459.62303462252</v>
      </c>
      <c r="M686" s="14" t="n">
        <f aca="true">$B$16+NORMINV(RAND(),0,SQRT($B$13*($B$7+$B$8^2))*$B$9*(1-$B$10))</f>
        <v>4430.58224019356</v>
      </c>
      <c r="N686" s="14" t="n">
        <f aca="true">$B$16+NORMINV(RAND(),0,SQRT($B$13*($B$7+$B$8^2))*$B$9*(1-$B$10))</f>
        <v>3443.17907898813</v>
      </c>
      <c r="O686" s="14" t="n">
        <f aca="true">$B$16+NORMINV(RAND(),0,SQRT($B$13*($B$7+$B$8^2))*$B$9*(1-$B$10))</f>
        <v>4195.44349598456</v>
      </c>
      <c r="P686" s="14" t="n">
        <f aca="true">$B$16+NORMINV(RAND(),0,SQRT($B$13*($B$7+$B$8^2))*$B$9*(1-$B$10))</f>
        <v>4092.72014551842</v>
      </c>
      <c r="Q686" s="14" t="n">
        <f aca="true">$B$16+NORMINV(RAND(),0,SQRT($B$13*($B$7+$B$8^2))*$B$9*(1-$B$10))</f>
        <v>4101.79031345958</v>
      </c>
      <c r="R686" s="14" t="n">
        <f aca="false">$B$4-13*($B$5+$B$6)/30-IF($B$11&lt;=13,$B$12,0)+0</f>
        <v>8876.66666666667</v>
      </c>
      <c r="S686" s="14" t="n">
        <f aca="false">$B$4-27*($B$5+$B$6)/30-IF($B$11&lt;=27,$B$12,0)+L686</f>
        <v>11049.6230346225</v>
      </c>
      <c r="T686" s="14" t="n">
        <f aca="false">$B$4-41*($B$5+$B$6)/30-IF($B$11&lt;=41,$B$12,0)+L686+M686</f>
        <v>2008.73860814941</v>
      </c>
      <c r="U686" s="14" t="n">
        <f aca="false">$B$4-55*($B$5+$B$6)/30-IF($B$11&lt;=55,$B$12,0)+L686+M686+N686</f>
        <v>3165.25102047088</v>
      </c>
      <c r="V686" s="14" t="n">
        <f aca="false">$B$4-69*($B$5+$B$6)/30-IF($B$11&lt;=69,$B$12,0)+L686+M686+N686+O686</f>
        <v>5074.02784978877</v>
      </c>
      <c r="W686" s="14" t="n">
        <f aca="false">$B$4-83*($B$5+$B$6)/30-IF($B$11&lt;=83,$B$12,0)+L686+M686+N686+O686+P686</f>
        <v>6880.08132864052</v>
      </c>
      <c r="X686" s="14" t="n">
        <f aca="false">$B$4-90*($B$5+$B$6)/30-IF($B$11&lt;=90,$B$12,0)+L686+M686+N686+O686+P686+Q686</f>
        <v>9838.53830876677</v>
      </c>
      <c r="AA686" s="14" t="n">
        <f aca="false">MIN(R686:X686)</f>
        <v>2008.73860814941</v>
      </c>
    </row>
    <row r="687" customFormat="false" ht="15" hidden="false" customHeight="false" outlineLevel="0" collapsed="false">
      <c r="K687" s="2" t="n">
        <v>682</v>
      </c>
      <c r="L687" s="14" t="n">
        <f aca="true">$B$16+NORMINV(RAND(),0,SQRT($B$13*($B$7+$B$8^2))*$B$9*(1-$B$10))</f>
        <v>4568.58512352219</v>
      </c>
      <c r="M687" s="14" t="n">
        <f aca="true">$B$16+NORMINV(RAND(),0,SQRT($B$13*($B$7+$B$8^2))*$B$9*(1-$B$10))</f>
        <v>3559.81780104269</v>
      </c>
      <c r="N687" s="14" t="n">
        <f aca="true">$B$16+NORMINV(RAND(),0,SQRT($B$13*($B$7+$B$8^2))*$B$9*(1-$B$10))</f>
        <v>3626.05189671639</v>
      </c>
      <c r="O687" s="14" t="n">
        <f aca="true">$B$16+NORMINV(RAND(),0,SQRT($B$13*($B$7+$B$8^2))*$B$9*(1-$B$10))</f>
        <v>4080.39717217371</v>
      </c>
      <c r="P687" s="14" t="n">
        <f aca="true">$B$16+NORMINV(RAND(),0,SQRT($B$13*($B$7+$B$8^2))*$B$9*(1-$B$10))</f>
        <v>4497.60043197055</v>
      </c>
      <c r="Q687" s="14" t="n">
        <f aca="true">$B$16+NORMINV(RAND(),0,SQRT($B$13*($B$7+$B$8^2))*$B$9*(1-$B$10))</f>
        <v>4313.93034312395</v>
      </c>
      <c r="R687" s="14" t="n">
        <f aca="false">$B$4-13*($B$5+$B$6)/30-IF($B$11&lt;=13,$B$12,0)+0</f>
        <v>8876.66666666667</v>
      </c>
      <c r="S687" s="14" t="n">
        <f aca="false">$B$4-27*($B$5+$B$6)/30-IF($B$11&lt;=27,$B$12,0)+L687</f>
        <v>11158.5851235222</v>
      </c>
      <c r="T687" s="14" t="n">
        <f aca="false">$B$4-41*($B$5+$B$6)/30-IF($B$11&lt;=41,$B$12,0)+L687+M687</f>
        <v>1246.93625789821</v>
      </c>
      <c r="U687" s="14" t="n">
        <f aca="false">$B$4-55*($B$5+$B$6)/30-IF($B$11&lt;=55,$B$12,0)+L687+M687+N687</f>
        <v>2586.32148794793</v>
      </c>
      <c r="V687" s="14" t="n">
        <f aca="false">$B$4-69*($B$5+$B$6)/30-IF($B$11&lt;=69,$B$12,0)+L687+M687+N687+O687</f>
        <v>4380.05199345498</v>
      </c>
      <c r="W687" s="14" t="n">
        <f aca="false">$B$4-83*($B$5+$B$6)/30-IF($B$11&lt;=83,$B$12,0)+L687+M687+N687+O687+P687</f>
        <v>6590.98575875886</v>
      </c>
      <c r="X687" s="14" t="n">
        <f aca="false">$B$4-90*($B$5+$B$6)/30-IF($B$11&lt;=90,$B$12,0)+L687+M687+N687+O687+P687+Q687</f>
        <v>9761.58276854948</v>
      </c>
      <c r="AA687" s="14" t="n">
        <f aca="false">MIN(R687:X687)</f>
        <v>1246.93625789821</v>
      </c>
    </row>
    <row r="688" customFormat="false" ht="15" hidden="false" customHeight="false" outlineLevel="0" collapsed="false">
      <c r="K688" s="2" t="n">
        <v>683</v>
      </c>
      <c r="L688" s="14" t="n">
        <f aca="true">$B$16+NORMINV(RAND(),0,SQRT($B$13*($B$7+$B$8^2))*$B$9*(1-$B$10))</f>
        <v>3951.58130749308</v>
      </c>
      <c r="M688" s="14" t="n">
        <f aca="true">$B$16+NORMINV(RAND(),0,SQRT($B$13*($B$7+$B$8^2))*$B$9*(1-$B$10))</f>
        <v>4498.69942002227</v>
      </c>
      <c r="N688" s="14" t="n">
        <f aca="true">$B$16+NORMINV(RAND(),0,SQRT($B$13*($B$7+$B$8^2))*$B$9*(1-$B$10))</f>
        <v>3715.5329284522</v>
      </c>
      <c r="O688" s="14" t="n">
        <f aca="true">$B$16+NORMINV(RAND(),0,SQRT($B$13*($B$7+$B$8^2))*$B$9*(1-$B$10))</f>
        <v>3494.16546884244</v>
      </c>
      <c r="P688" s="14" t="n">
        <f aca="true">$B$16+NORMINV(RAND(),0,SQRT($B$13*($B$7+$B$8^2))*$B$9*(1-$B$10))</f>
        <v>4231.66949964446</v>
      </c>
      <c r="Q688" s="14" t="n">
        <f aca="true">$B$16+NORMINV(RAND(),0,SQRT($B$13*($B$7+$B$8^2))*$B$9*(1-$B$10))</f>
        <v>4162.539942132</v>
      </c>
      <c r="R688" s="14" t="n">
        <f aca="false">$B$4-13*($B$5+$B$6)/30-IF($B$11&lt;=13,$B$12,0)+0</f>
        <v>8876.66666666667</v>
      </c>
      <c r="S688" s="14" t="n">
        <f aca="false">$B$4-27*($B$5+$B$6)/30-IF($B$11&lt;=27,$B$12,0)+L688</f>
        <v>10541.5813074931</v>
      </c>
      <c r="T688" s="14" t="n">
        <f aca="false">$B$4-41*($B$5+$B$6)/30-IF($B$11&lt;=41,$B$12,0)+L688+M688</f>
        <v>1568.81406084868</v>
      </c>
      <c r="U688" s="14" t="n">
        <f aca="false">$B$4-55*($B$5+$B$6)/30-IF($B$11&lt;=55,$B$12,0)+L688+M688+N688</f>
        <v>2997.68032263422</v>
      </c>
      <c r="V688" s="14" t="n">
        <f aca="false">$B$4-69*($B$5+$B$6)/30-IF($B$11&lt;=69,$B$12,0)+L688+M688+N688+O688</f>
        <v>4205.17912481</v>
      </c>
      <c r="W688" s="14" t="n">
        <f aca="false">$B$4-83*($B$5+$B$6)/30-IF($B$11&lt;=83,$B$12,0)+L688+M688+N688+O688+P688</f>
        <v>6150.18195778779</v>
      </c>
      <c r="X688" s="14" t="n">
        <f aca="false">$B$4-90*($B$5+$B$6)/30-IF($B$11&lt;=90,$B$12,0)+L688+M688+N688+O688+P688+Q688</f>
        <v>9169.38856658646</v>
      </c>
      <c r="AA688" s="14" t="n">
        <f aca="false">MIN(R688:X688)</f>
        <v>1568.81406084868</v>
      </c>
    </row>
    <row r="689" customFormat="false" ht="15" hidden="false" customHeight="false" outlineLevel="0" collapsed="false">
      <c r="K689" s="2" t="n">
        <v>684</v>
      </c>
      <c r="L689" s="14" t="n">
        <f aca="true">$B$16+NORMINV(RAND(),0,SQRT($B$13*($B$7+$B$8^2))*$B$9*(1-$B$10))</f>
        <v>3993.82679596777</v>
      </c>
      <c r="M689" s="14" t="n">
        <f aca="true">$B$16+NORMINV(RAND(),0,SQRT($B$13*($B$7+$B$8^2))*$B$9*(1-$B$10))</f>
        <v>3710.37521236403</v>
      </c>
      <c r="N689" s="14" t="n">
        <f aca="true">$B$16+NORMINV(RAND(),0,SQRT($B$13*($B$7+$B$8^2))*$B$9*(1-$B$10))</f>
        <v>3736.01440520042</v>
      </c>
      <c r="O689" s="14" t="n">
        <f aca="true">$B$16+NORMINV(RAND(),0,SQRT($B$13*($B$7+$B$8^2))*$B$9*(1-$B$10))</f>
        <v>4125.09129748489</v>
      </c>
      <c r="P689" s="14" t="n">
        <f aca="true">$B$16+NORMINV(RAND(),0,SQRT($B$13*($B$7+$B$8^2))*$B$9*(1-$B$10))</f>
        <v>4221.37705045165</v>
      </c>
      <c r="Q689" s="14" t="n">
        <f aca="true">$B$16+NORMINV(RAND(),0,SQRT($B$13*($B$7+$B$8^2))*$B$9*(1-$B$10))</f>
        <v>3893.88492635601</v>
      </c>
      <c r="R689" s="14" t="n">
        <f aca="false">$B$4-13*($B$5+$B$6)/30-IF($B$11&lt;=13,$B$12,0)+0</f>
        <v>8876.66666666667</v>
      </c>
      <c r="S689" s="14" t="n">
        <f aca="false">$B$4-27*($B$5+$B$6)/30-IF($B$11&lt;=27,$B$12,0)+L689</f>
        <v>10583.8267959678</v>
      </c>
      <c r="T689" s="14" t="n">
        <f aca="false">$B$4-41*($B$5+$B$6)/30-IF($B$11&lt;=41,$B$12,0)+L689+M689</f>
        <v>822.735341665133</v>
      </c>
      <c r="U689" s="14" t="n">
        <f aca="false">$B$4-55*($B$5+$B$6)/30-IF($B$11&lt;=55,$B$12,0)+L689+M689+N689</f>
        <v>2272.08308019889</v>
      </c>
      <c r="V689" s="14" t="n">
        <f aca="false">$B$4-69*($B$5+$B$6)/30-IF($B$11&lt;=69,$B$12,0)+L689+M689+N689+O689</f>
        <v>4110.50771101711</v>
      </c>
      <c r="W689" s="14" t="n">
        <f aca="false">$B$4-83*($B$5+$B$6)/30-IF($B$11&lt;=83,$B$12,0)+L689+M689+N689+O689+P689</f>
        <v>6045.21809480209</v>
      </c>
      <c r="X689" s="14" t="n">
        <f aca="false">$B$4-90*($B$5+$B$6)/30-IF($B$11&lt;=90,$B$12,0)+L689+M689+N689+O689+P689+Q689</f>
        <v>8795.76968782476</v>
      </c>
      <c r="AA689" s="14" t="n">
        <f aca="false">MIN(R689:X689)</f>
        <v>822.735341665133</v>
      </c>
    </row>
    <row r="690" customFormat="false" ht="15" hidden="false" customHeight="false" outlineLevel="0" collapsed="false">
      <c r="K690" s="2" t="n">
        <v>685</v>
      </c>
      <c r="L690" s="14" t="n">
        <f aca="true">$B$16+NORMINV(RAND(),0,SQRT($B$13*($B$7+$B$8^2))*$B$9*(1-$B$10))</f>
        <v>3798.02901300174</v>
      </c>
      <c r="M690" s="14" t="n">
        <f aca="true">$B$16+NORMINV(RAND(),0,SQRT($B$13*($B$7+$B$8^2))*$B$9*(1-$B$10))</f>
        <v>4203.11743628176</v>
      </c>
      <c r="N690" s="14" t="n">
        <f aca="true">$B$16+NORMINV(RAND(),0,SQRT($B$13*($B$7+$B$8^2))*$B$9*(1-$B$10))</f>
        <v>4273.95651459581</v>
      </c>
      <c r="O690" s="14" t="n">
        <f aca="true">$B$16+NORMINV(RAND(),0,SQRT($B$13*($B$7+$B$8^2))*$B$9*(1-$B$10))</f>
        <v>4075.58510526117</v>
      </c>
      <c r="P690" s="14" t="n">
        <f aca="true">$B$16+NORMINV(RAND(),0,SQRT($B$13*($B$7+$B$8^2))*$B$9*(1-$B$10))</f>
        <v>3575.24217856406</v>
      </c>
      <c r="Q690" s="14" t="n">
        <f aca="true">$B$16+NORMINV(RAND(),0,SQRT($B$13*($B$7+$B$8^2))*$B$9*(1-$B$10))</f>
        <v>4164.42633412472</v>
      </c>
      <c r="R690" s="14" t="n">
        <f aca="false">$B$4-13*($B$5+$B$6)/30-IF($B$11&lt;=13,$B$12,0)+0</f>
        <v>8876.66666666667</v>
      </c>
      <c r="S690" s="14" t="n">
        <f aca="false">$B$4-27*($B$5+$B$6)/30-IF($B$11&lt;=27,$B$12,0)+L690</f>
        <v>10388.0290130017</v>
      </c>
      <c r="T690" s="14" t="n">
        <f aca="false">$B$4-41*($B$5+$B$6)/30-IF($B$11&lt;=41,$B$12,0)+L690+M690</f>
        <v>1119.67978261683</v>
      </c>
      <c r="U690" s="14" t="n">
        <f aca="false">$B$4-55*($B$5+$B$6)/30-IF($B$11&lt;=55,$B$12,0)+L690+M690+N690</f>
        <v>3106.96963054597</v>
      </c>
      <c r="V690" s="14" t="n">
        <f aca="false">$B$4-69*($B$5+$B$6)/30-IF($B$11&lt;=69,$B$12,0)+L690+M690+N690+O690</f>
        <v>4895.88806914048</v>
      </c>
      <c r="W690" s="14" t="n">
        <f aca="false">$B$4-83*($B$5+$B$6)/30-IF($B$11&lt;=83,$B$12,0)+L690+M690+N690+O690+P690</f>
        <v>6184.46358103788</v>
      </c>
      <c r="X690" s="14" t="n">
        <f aca="false">$B$4-90*($B$5+$B$6)/30-IF($B$11&lt;=90,$B$12,0)+L690+M690+N690+O690+P690+Q690</f>
        <v>9205.55658182926</v>
      </c>
      <c r="AA690" s="14" t="n">
        <f aca="false">MIN(R690:X690)</f>
        <v>1119.67978261683</v>
      </c>
    </row>
    <row r="691" customFormat="false" ht="15" hidden="false" customHeight="false" outlineLevel="0" collapsed="false">
      <c r="K691" s="2" t="n">
        <v>686</v>
      </c>
      <c r="L691" s="14" t="n">
        <f aca="true">$B$16+NORMINV(RAND(),0,SQRT($B$13*($B$7+$B$8^2))*$B$9*(1-$B$10))</f>
        <v>4220.16877026377</v>
      </c>
      <c r="M691" s="14" t="n">
        <f aca="true">$B$16+NORMINV(RAND(),0,SQRT($B$13*($B$7+$B$8^2))*$B$9*(1-$B$10))</f>
        <v>4060.51318424893</v>
      </c>
      <c r="N691" s="14" t="n">
        <f aca="true">$B$16+NORMINV(RAND(),0,SQRT($B$13*($B$7+$B$8^2))*$B$9*(1-$B$10))</f>
        <v>4172.29929745407</v>
      </c>
      <c r="O691" s="14" t="n">
        <f aca="true">$B$16+NORMINV(RAND(),0,SQRT($B$13*($B$7+$B$8^2))*$B$9*(1-$B$10))</f>
        <v>4635.43484942264</v>
      </c>
      <c r="P691" s="14" t="n">
        <f aca="true">$B$16+NORMINV(RAND(),0,SQRT($B$13*($B$7+$B$8^2))*$B$9*(1-$B$10))</f>
        <v>4677.1329295538</v>
      </c>
      <c r="Q691" s="14" t="n">
        <f aca="true">$B$16+NORMINV(RAND(),0,SQRT($B$13*($B$7+$B$8^2))*$B$9*(1-$B$10))</f>
        <v>3752.3585993193</v>
      </c>
      <c r="R691" s="14" t="n">
        <f aca="false">$B$4-13*($B$5+$B$6)/30-IF($B$11&lt;=13,$B$12,0)+0</f>
        <v>8876.66666666667</v>
      </c>
      <c r="S691" s="14" t="n">
        <f aca="false">$B$4-27*($B$5+$B$6)/30-IF($B$11&lt;=27,$B$12,0)+L691</f>
        <v>10810.1687702638</v>
      </c>
      <c r="T691" s="14" t="n">
        <f aca="false">$B$4-41*($B$5+$B$6)/30-IF($B$11&lt;=41,$B$12,0)+L691+M691</f>
        <v>1399.21528784603</v>
      </c>
      <c r="U691" s="14" t="n">
        <f aca="false">$B$4-55*($B$5+$B$6)/30-IF($B$11&lt;=55,$B$12,0)+L691+M691+N691</f>
        <v>3284.84791863343</v>
      </c>
      <c r="V691" s="14" t="n">
        <f aca="false">$B$4-69*($B$5+$B$6)/30-IF($B$11&lt;=69,$B$12,0)+L691+M691+N691+O691</f>
        <v>5633.61610138941</v>
      </c>
      <c r="W691" s="14" t="n">
        <f aca="false">$B$4-83*($B$5+$B$6)/30-IF($B$11&lt;=83,$B$12,0)+L691+M691+N691+O691+P691</f>
        <v>8024.08236427655</v>
      </c>
      <c r="X691" s="14" t="n">
        <f aca="false">$B$4-90*($B$5+$B$6)/30-IF($B$11&lt;=90,$B$12,0)+L691+M691+N691+O691+P691+Q691</f>
        <v>10633.1076302625</v>
      </c>
      <c r="AA691" s="14" t="n">
        <f aca="false">MIN(R691:X691)</f>
        <v>1399.21528784603</v>
      </c>
    </row>
    <row r="692" customFormat="false" ht="15" hidden="false" customHeight="false" outlineLevel="0" collapsed="false">
      <c r="K692" s="2" t="n">
        <v>687</v>
      </c>
      <c r="L692" s="14" t="n">
        <f aca="true">$B$16+NORMINV(RAND(),0,SQRT($B$13*($B$7+$B$8^2))*$B$9*(1-$B$10))</f>
        <v>4467.66945293892</v>
      </c>
      <c r="M692" s="14" t="n">
        <f aca="true">$B$16+NORMINV(RAND(),0,SQRT($B$13*($B$7+$B$8^2))*$B$9*(1-$B$10))</f>
        <v>4351.67970517836</v>
      </c>
      <c r="N692" s="14" t="n">
        <f aca="true">$B$16+NORMINV(RAND(),0,SQRT($B$13*($B$7+$B$8^2))*$B$9*(1-$B$10))</f>
        <v>4408.54963652383</v>
      </c>
      <c r="O692" s="14" t="n">
        <f aca="true">$B$16+NORMINV(RAND(),0,SQRT($B$13*($B$7+$B$8^2))*$B$9*(1-$B$10))</f>
        <v>3811.23000516403</v>
      </c>
      <c r="P692" s="14" t="n">
        <f aca="true">$B$16+NORMINV(RAND(),0,SQRT($B$13*($B$7+$B$8^2))*$B$9*(1-$B$10))</f>
        <v>3858.94715195931</v>
      </c>
      <c r="Q692" s="14" t="n">
        <f aca="true">$B$16+NORMINV(RAND(),0,SQRT($B$13*($B$7+$B$8^2))*$B$9*(1-$B$10))</f>
        <v>4109.68911556027</v>
      </c>
      <c r="R692" s="14" t="n">
        <f aca="false">$B$4-13*($B$5+$B$6)/30-IF($B$11&lt;=13,$B$12,0)+0</f>
        <v>8876.66666666667</v>
      </c>
      <c r="S692" s="14" t="n">
        <f aca="false">$B$4-27*($B$5+$B$6)/30-IF($B$11&lt;=27,$B$12,0)+L692</f>
        <v>11057.6694529389</v>
      </c>
      <c r="T692" s="14" t="n">
        <f aca="false">$B$4-41*($B$5+$B$6)/30-IF($B$11&lt;=41,$B$12,0)+L692+M692</f>
        <v>1937.88249145061</v>
      </c>
      <c r="U692" s="14" t="n">
        <f aca="false">$B$4-55*($B$5+$B$6)/30-IF($B$11&lt;=55,$B$12,0)+L692+M692+N692</f>
        <v>4059.76546130777</v>
      </c>
      <c r="V692" s="14" t="n">
        <f aca="false">$B$4-69*($B$5+$B$6)/30-IF($B$11&lt;=69,$B$12,0)+L692+M692+N692+O692</f>
        <v>5584.32879980514</v>
      </c>
      <c r="W692" s="14" t="n">
        <f aca="false">$B$4-83*($B$5+$B$6)/30-IF($B$11&lt;=83,$B$12,0)+L692+M692+N692+O692+P692</f>
        <v>7156.60928509778</v>
      </c>
      <c r="X692" s="14" t="n">
        <f aca="false">$B$4-90*($B$5+$B$6)/30-IF($B$11&lt;=90,$B$12,0)+L692+M692+N692+O692+P692+Q692</f>
        <v>10122.9650673247</v>
      </c>
      <c r="AA692" s="14" t="n">
        <f aca="false">MIN(R692:X692)</f>
        <v>1937.88249145061</v>
      </c>
    </row>
    <row r="693" customFormat="false" ht="15" hidden="false" customHeight="false" outlineLevel="0" collapsed="false">
      <c r="K693" s="2" t="n">
        <v>688</v>
      </c>
      <c r="L693" s="14" t="n">
        <f aca="true">$B$16+NORMINV(RAND(),0,SQRT($B$13*($B$7+$B$8^2))*$B$9*(1-$B$10))</f>
        <v>3955.73160700155</v>
      </c>
      <c r="M693" s="14" t="n">
        <f aca="true">$B$16+NORMINV(RAND(),0,SQRT($B$13*($B$7+$B$8^2))*$B$9*(1-$B$10))</f>
        <v>4192.01540536748</v>
      </c>
      <c r="N693" s="14" t="n">
        <f aca="true">$B$16+NORMINV(RAND(),0,SQRT($B$13*($B$7+$B$8^2))*$B$9*(1-$B$10))</f>
        <v>4832.6090708294</v>
      </c>
      <c r="O693" s="14" t="n">
        <f aca="true">$B$16+NORMINV(RAND(),0,SQRT($B$13*($B$7+$B$8^2))*$B$9*(1-$B$10))</f>
        <v>4326.78517511871</v>
      </c>
      <c r="P693" s="14" t="n">
        <f aca="true">$B$16+NORMINV(RAND(),0,SQRT($B$13*($B$7+$B$8^2))*$B$9*(1-$B$10))</f>
        <v>4164.79074040981</v>
      </c>
      <c r="Q693" s="14" t="n">
        <f aca="true">$B$16+NORMINV(RAND(),0,SQRT($B$13*($B$7+$B$8^2))*$B$9*(1-$B$10))</f>
        <v>4104.05743132177</v>
      </c>
      <c r="R693" s="14" t="n">
        <f aca="false">$B$4-13*($B$5+$B$6)/30-IF($B$11&lt;=13,$B$12,0)+0</f>
        <v>8876.66666666667</v>
      </c>
      <c r="S693" s="14" t="n">
        <f aca="false">$B$4-27*($B$5+$B$6)/30-IF($B$11&lt;=27,$B$12,0)+L693</f>
        <v>10545.7316070016</v>
      </c>
      <c r="T693" s="14" t="n">
        <f aca="false">$B$4-41*($B$5+$B$6)/30-IF($B$11&lt;=41,$B$12,0)+L693+M693</f>
        <v>1266.28034570236</v>
      </c>
      <c r="U693" s="14" t="n">
        <f aca="false">$B$4-55*($B$5+$B$6)/30-IF($B$11&lt;=55,$B$12,0)+L693+M693+N693</f>
        <v>3812.2227498651</v>
      </c>
      <c r="V693" s="14" t="n">
        <f aca="false">$B$4-69*($B$5+$B$6)/30-IF($B$11&lt;=69,$B$12,0)+L693+M693+N693+O693</f>
        <v>5852.34125831715</v>
      </c>
      <c r="W693" s="14" t="n">
        <f aca="false">$B$4-83*($B$5+$B$6)/30-IF($B$11&lt;=83,$B$12,0)+L693+M693+N693+O693+P693</f>
        <v>7730.46533206029</v>
      </c>
      <c r="X693" s="14" t="n">
        <f aca="false">$B$4-90*($B$5+$B$6)/30-IF($B$11&lt;=90,$B$12,0)+L693+M693+N693+O693+P693+Q693</f>
        <v>10691.1894300487</v>
      </c>
      <c r="AA693" s="14" t="n">
        <f aca="false">MIN(R693:X693)</f>
        <v>1266.28034570236</v>
      </c>
    </row>
    <row r="694" customFormat="false" ht="15" hidden="false" customHeight="false" outlineLevel="0" collapsed="false">
      <c r="K694" s="2" t="n">
        <v>689</v>
      </c>
      <c r="L694" s="14" t="n">
        <f aca="true">$B$16+NORMINV(RAND(),0,SQRT($B$13*($B$7+$B$8^2))*$B$9*(1-$B$10))</f>
        <v>4104.53856383459</v>
      </c>
      <c r="M694" s="14" t="n">
        <f aca="true">$B$16+NORMINV(RAND(),0,SQRT($B$13*($B$7+$B$8^2))*$B$9*(1-$B$10))</f>
        <v>3983.70554617591</v>
      </c>
      <c r="N694" s="14" t="n">
        <f aca="true">$B$16+NORMINV(RAND(),0,SQRT($B$13*($B$7+$B$8^2))*$B$9*(1-$B$10))</f>
        <v>4264.03882396057</v>
      </c>
      <c r="O694" s="14" t="n">
        <f aca="true">$B$16+NORMINV(RAND(),0,SQRT($B$13*($B$7+$B$8^2))*$B$9*(1-$B$10))</f>
        <v>4154.26301389987</v>
      </c>
      <c r="P694" s="14" t="n">
        <f aca="true">$B$16+NORMINV(RAND(),0,SQRT($B$13*($B$7+$B$8^2))*$B$9*(1-$B$10))</f>
        <v>3999.25182212749</v>
      </c>
      <c r="Q694" s="14" t="n">
        <f aca="true">$B$16+NORMINV(RAND(),0,SQRT($B$13*($B$7+$B$8^2))*$B$9*(1-$B$10))</f>
        <v>4007.623211187</v>
      </c>
      <c r="R694" s="14" t="n">
        <f aca="false">$B$4-13*($B$5+$B$6)/30-IF($B$11&lt;=13,$B$12,0)+0</f>
        <v>8876.66666666667</v>
      </c>
      <c r="S694" s="14" t="n">
        <f aca="false">$B$4-27*($B$5+$B$6)/30-IF($B$11&lt;=27,$B$12,0)+L694</f>
        <v>10694.5385638346</v>
      </c>
      <c r="T694" s="14" t="n">
        <f aca="false">$B$4-41*($B$5+$B$6)/30-IF($B$11&lt;=41,$B$12,0)+L694+M694</f>
        <v>1206.77744334383</v>
      </c>
      <c r="U694" s="14" t="n">
        <f aca="false">$B$4-55*($B$5+$B$6)/30-IF($B$11&lt;=55,$B$12,0)+L694+M694+N694</f>
        <v>3184.14960063773</v>
      </c>
      <c r="V694" s="14" t="n">
        <f aca="false">$B$4-69*($B$5+$B$6)/30-IF($B$11&lt;=69,$B$12,0)+L694+M694+N694+O694</f>
        <v>5051.74594787093</v>
      </c>
      <c r="W694" s="14" t="n">
        <f aca="false">$B$4-83*($B$5+$B$6)/30-IF($B$11&lt;=83,$B$12,0)+L694+M694+N694+O694+P694</f>
        <v>6764.33110333176</v>
      </c>
      <c r="X694" s="14" t="n">
        <f aca="false">$B$4-90*($B$5+$B$6)/30-IF($B$11&lt;=90,$B$12,0)+L694+M694+N694+O694+P694+Q694</f>
        <v>9628.62098118542</v>
      </c>
      <c r="AA694" s="14" t="n">
        <f aca="false">MIN(R694:X694)</f>
        <v>1206.77744334383</v>
      </c>
    </row>
    <row r="695" customFormat="false" ht="15" hidden="false" customHeight="false" outlineLevel="0" collapsed="false">
      <c r="K695" s="2" t="n">
        <v>690</v>
      </c>
      <c r="L695" s="14" t="n">
        <f aca="true">$B$16+NORMINV(RAND(),0,SQRT($B$13*($B$7+$B$8^2))*$B$9*(1-$B$10))</f>
        <v>3951.90172361116</v>
      </c>
      <c r="M695" s="14" t="n">
        <f aca="true">$B$16+NORMINV(RAND(),0,SQRT($B$13*($B$7+$B$8^2))*$B$9*(1-$B$10))</f>
        <v>3993.37705520907</v>
      </c>
      <c r="N695" s="14" t="n">
        <f aca="true">$B$16+NORMINV(RAND(),0,SQRT($B$13*($B$7+$B$8^2))*$B$9*(1-$B$10))</f>
        <v>3727.67503790126</v>
      </c>
      <c r="O695" s="14" t="n">
        <f aca="true">$B$16+NORMINV(RAND(),0,SQRT($B$13*($B$7+$B$8^2))*$B$9*(1-$B$10))</f>
        <v>3862.37857391609</v>
      </c>
      <c r="P695" s="14" t="n">
        <f aca="true">$B$16+NORMINV(RAND(),0,SQRT($B$13*($B$7+$B$8^2))*$B$9*(1-$B$10))</f>
        <v>4770.43805982197</v>
      </c>
      <c r="Q695" s="14" t="n">
        <f aca="true">$B$16+NORMINV(RAND(),0,SQRT($B$13*($B$7+$B$8^2))*$B$9*(1-$B$10))</f>
        <v>4388.37452540509</v>
      </c>
      <c r="R695" s="14" t="n">
        <f aca="false">$B$4-13*($B$5+$B$6)/30-IF($B$11&lt;=13,$B$12,0)+0</f>
        <v>8876.66666666667</v>
      </c>
      <c r="S695" s="14" t="n">
        <f aca="false">$B$4-27*($B$5+$B$6)/30-IF($B$11&lt;=27,$B$12,0)+L695</f>
        <v>10541.9017236112</v>
      </c>
      <c r="T695" s="14" t="n">
        <f aca="false">$B$4-41*($B$5+$B$6)/30-IF($B$11&lt;=41,$B$12,0)+L695+M695</f>
        <v>1063.81211215355</v>
      </c>
      <c r="U695" s="14" t="n">
        <f aca="false">$B$4-55*($B$5+$B$6)/30-IF($B$11&lt;=55,$B$12,0)+L695+M695+N695</f>
        <v>2504.82048338814</v>
      </c>
      <c r="V695" s="14" t="n">
        <f aca="false">$B$4-69*($B$5+$B$6)/30-IF($B$11&lt;=69,$B$12,0)+L695+M695+N695+O695</f>
        <v>4080.53239063756</v>
      </c>
      <c r="W695" s="14" t="n">
        <f aca="false">$B$4-83*($B$5+$B$6)/30-IF($B$11&lt;=83,$B$12,0)+L695+M695+N695+O695+P695</f>
        <v>6564.30378379287</v>
      </c>
      <c r="X695" s="14" t="n">
        <f aca="false">$B$4-90*($B$5+$B$6)/30-IF($B$11&lt;=90,$B$12,0)+L695+M695+N695+O695+P695+Q695</f>
        <v>9809.34497586462</v>
      </c>
      <c r="AA695" s="14" t="n">
        <f aca="false">MIN(R695:X695)</f>
        <v>1063.81211215355</v>
      </c>
    </row>
    <row r="696" customFormat="false" ht="15" hidden="false" customHeight="false" outlineLevel="0" collapsed="false">
      <c r="K696" s="2" t="n">
        <v>691</v>
      </c>
      <c r="L696" s="14" t="n">
        <f aca="true">$B$16+NORMINV(RAND(),0,SQRT($B$13*($B$7+$B$8^2))*$B$9*(1-$B$10))</f>
        <v>4173.11160877146</v>
      </c>
      <c r="M696" s="14" t="n">
        <f aca="true">$B$16+NORMINV(RAND(),0,SQRT($B$13*($B$7+$B$8^2))*$B$9*(1-$B$10))</f>
        <v>3451.76048827142</v>
      </c>
      <c r="N696" s="14" t="n">
        <f aca="true">$B$16+NORMINV(RAND(),0,SQRT($B$13*($B$7+$B$8^2))*$B$9*(1-$B$10))</f>
        <v>3929.51417236482</v>
      </c>
      <c r="O696" s="14" t="n">
        <f aca="true">$B$16+NORMINV(RAND(),0,SQRT($B$13*($B$7+$B$8^2))*$B$9*(1-$B$10))</f>
        <v>3926.05562336274</v>
      </c>
      <c r="P696" s="14" t="n">
        <f aca="true">$B$16+NORMINV(RAND(),0,SQRT($B$13*($B$7+$B$8^2))*$B$9*(1-$B$10))</f>
        <v>4289.42240308375</v>
      </c>
      <c r="Q696" s="14" t="n">
        <f aca="true">$B$16+NORMINV(RAND(),0,SQRT($B$13*($B$7+$B$8^2))*$B$9*(1-$B$10))</f>
        <v>4528.4303069027</v>
      </c>
      <c r="R696" s="14" t="n">
        <f aca="false">$B$4-13*($B$5+$B$6)/30-IF($B$11&lt;=13,$B$12,0)+0</f>
        <v>8876.66666666667</v>
      </c>
      <c r="S696" s="14" t="n">
        <f aca="false">$B$4-27*($B$5+$B$6)/30-IF($B$11&lt;=27,$B$12,0)+L696</f>
        <v>10763.1116087715</v>
      </c>
      <c r="T696" s="14" t="n">
        <f aca="false">$B$4-41*($B$5+$B$6)/30-IF($B$11&lt;=41,$B$12,0)+L696+M696</f>
        <v>743.405430376209</v>
      </c>
      <c r="U696" s="14" t="n">
        <f aca="false">$B$4-55*($B$5+$B$6)/30-IF($B$11&lt;=55,$B$12,0)+L696+M696+N696</f>
        <v>2386.25293607436</v>
      </c>
      <c r="V696" s="14" t="n">
        <f aca="false">$B$4-69*($B$5+$B$6)/30-IF($B$11&lt;=69,$B$12,0)+L696+M696+N696+O696</f>
        <v>4025.64189277043</v>
      </c>
      <c r="W696" s="14" t="n">
        <f aca="false">$B$4-83*($B$5+$B$6)/30-IF($B$11&lt;=83,$B$12,0)+L696+M696+N696+O696+P696</f>
        <v>6028.39762918752</v>
      </c>
      <c r="X696" s="14" t="n">
        <f aca="false">$B$4-90*($B$5+$B$6)/30-IF($B$11&lt;=90,$B$12,0)+L696+M696+N696+O696+P696+Q696</f>
        <v>9413.49460275689</v>
      </c>
      <c r="AA696" s="14" t="n">
        <f aca="false">MIN(R696:X696)</f>
        <v>743.405430376209</v>
      </c>
    </row>
    <row r="697" customFormat="false" ht="15" hidden="false" customHeight="false" outlineLevel="0" collapsed="false">
      <c r="K697" s="2" t="n">
        <v>692</v>
      </c>
      <c r="L697" s="14" t="n">
        <f aca="true">$B$16+NORMINV(RAND(),0,SQRT($B$13*($B$7+$B$8^2))*$B$9*(1-$B$10))</f>
        <v>4090.67477281882</v>
      </c>
      <c r="M697" s="14" t="n">
        <f aca="true">$B$16+NORMINV(RAND(),0,SQRT($B$13*($B$7+$B$8^2))*$B$9*(1-$B$10))</f>
        <v>3648.73478003486</v>
      </c>
      <c r="N697" s="14" t="n">
        <f aca="true">$B$16+NORMINV(RAND(),0,SQRT($B$13*($B$7+$B$8^2))*$B$9*(1-$B$10))</f>
        <v>3736.22149060726</v>
      </c>
      <c r="O697" s="14" t="n">
        <f aca="true">$B$16+NORMINV(RAND(),0,SQRT($B$13*($B$7+$B$8^2))*$B$9*(1-$B$10))</f>
        <v>4115.14158960504</v>
      </c>
      <c r="P697" s="14" t="n">
        <f aca="true">$B$16+NORMINV(RAND(),0,SQRT($B$13*($B$7+$B$8^2))*$B$9*(1-$B$10))</f>
        <v>3453.33825192236</v>
      </c>
      <c r="Q697" s="14" t="n">
        <f aca="true">$B$16+NORMINV(RAND(),0,SQRT($B$13*($B$7+$B$8^2))*$B$9*(1-$B$10))</f>
        <v>4300.12880415605</v>
      </c>
      <c r="R697" s="14" t="n">
        <f aca="false">$B$4-13*($B$5+$B$6)/30-IF($B$11&lt;=13,$B$12,0)+0</f>
        <v>8876.66666666667</v>
      </c>
      <c r="S697" s="14" t="n">
        <f aca="false">$B$4-27*($B$5+$B$6)/30-IF($B$11&lt;=27,$B$12,0)+L697</f>
        <v>10680.6747728188</v>
      </c>
      <c r="T697" s="14" t="n">
        <f aca="false">$B$4-41*($B$5+$B$6)/30-IF($B$11&lt;=41,$B$12,0)+L697+M697</f>
        <v>857.942886187013</v>
      </c>
      <c r="U697" s="14" t="n">
        <f aca="false">$B$4-55*($B$5+$B$6)/30-IF($B$11&lt;=55,$B$12,0)+L697+M697+N697</f>
        <v>2307.4977101276</v>
      </c>
      <c r="V697" s="14" t="n">
        <f aca="false">$B$4-69*($B$5+$B$6)/30-IF($B$11&lt;=69,$B$12,0)+L697+M697+N697+O697</f>
        <v>4135.97263306598</v>
      </c>
      <c r="W697" s="14" t="n">
        <f aca="false">$B$4-83*($B$5+$B$6)/30-IF($B$11&lt;=83,$B$12,0)+L697+M697+N697+O697+P697</f>
        <v>5302.64421832167</v>
      </c>
      <c r="X697" s="14" t="n">
        <f aca="false">$B$4-90*($B$5+$B$6)/30-IF($B$11&lt;=90,$B$12,0)+L697+M697+N697+O697+P697+Q697</f>
        <v>8459.43968914439</v>
      </c>
      <c r="AA697" s="14" t="n">
        <f aca="false">MIN(R697:X697)</f>
        <v>857.942886187013</v>
      </c>
    </row>
    <row r="698" customFormat="false" ht="15" hidden="false" customHeight="false" outlineLevel="0" collapsed="false">
      <c r="K698" s="2" t="n">
        <v>693</v>
      </c>
      <c r="L698" s="14" t="n">
        <f aca="true">$B$16+NORMINV(RAND(),0,SQRT($B$13*($B$7+$B$8^2))*$B$9*(1-$B$10))</f>
        <v>3723.89070542676</v>
      </c>
      <c r="M698" s="14" t="n">
        <f aca="true">$B$16+NORMINV(RAND(),0,SQRT($B$13*($B$7+$B$8^2))*$B$9*(1-$B$10))</f>
        <v>4743.74707232888</v>
      </c>
      <c r="N698" s="14" t="n">
        <f aca="true">$B$16+NORMINV(RAND(),0,SQRT($B$13*($B$7+$B$8^2))*$B$9*(1-$B$10))</f>
        <v>4094.73939813073</v>
      </c>
      <c r="O698" s="14" t="n">
        <f aca="true">$B$16+NORMINV(RAND(),0,SQRT($B$13*($B$7+$B$8^2))*$B$9*(1-$B$10))</f>
        <v>4079.40185080837</v>
      </c>
      <c r="P698" s="14" t="n">
        <f aca="true">$B$16+NORMINV(RAND(),0,SQRT($B$13*($B$7+$B$8^2))*$B$9*(1-$B$10))</f>
        <v>3763.92375357801</v>
      </c>
      <c r="Q698" s="14" t="n">
        <f aca="true">$B$16+NORMINV(RAND(),0,SQRT($B$13*($B$7+$B$8^2))*$B$9*(1-$B$10))</f>
        <v>4374.33679448119</v>
      </c>
      <c r="R698" s="14" t="n">
        <f aca="false">$B$4-13*($B$5+$B$6)/30-IF($B$11&lt;=13,$B$12,0)+0</f>
        <v>8876.66666666667</v>
      </c>
      <c r="S698" s="14" t="n">
        <f aca="false">$B$4-27*($B$5+$B$6)/30-IF($B$11&lt;=27,$B$12,0)+L698</f>
        <v>10313.8907054268</v>
      </c>
      <c r="T698" s="14" t="n">
        <f aca="false">$B$4-41*($B$5+$B$6)/30-IF($B$11&lt;=41,$B$12,0)+L698+M698</f>
        <v>1586.17111108897</v>
      </c>
      <c r="U698" s="14" t="n">
        <f aca="false">$B$4-55*($B$5+$B$6)/30-IF($B$11&lt;=55,$B$12,0)+L698+M698+N698</f>
        <v>3394.24384255304</v>
      </c>
      <c r="V698" s="14" t="n">
        <f aca="false">$B$4-69*($B$5+$B$6)/30-IF($B$11&lt;=69,$B$12,0)+L698+M698+N698+O698</f>
        <v>5186.97902669474</v>
      </c>
      <c r="W698" s="14" t="n">
        <f aca="false">$B$4-83*($B$5+$B$6)/30-IF($B$11&lt;=83,$B$12,0)+L698+M698+N698+O698+P698</f>
        <v>6664.23611360609</v>
      </c>
      <c r="X698" s="14" t="n">
        <f aca="false">$B$4-90*($B$5+$B$6)/30-IF($B$11&lt;=90,$B$12,0)+L698+M698+N698+O698+P698+Q698</f>
        <v>9895.23957475394</v>
      </c>
      <c r="AA698" s="14" t="n">
        <f aca="false">MIN(R698:X698)</f>
        <v>1586.17111108897</v>
      </c>
    </row>
    <row r="699" customFormat="false" ht="15" hidden="false" customHeight="false" outlineLevel="0" collapsed="false">
      <c r="K699" s="2" t="n">
        <v>694</v>
      </c>
      <c r="L699" s="14" t="n">
        <f aca="true">$B$16+NORMINV(RAND(),0,SQRT($B$13*($B$7+$B$8^2))*$B$9*(1-$B$10))</f>
        <v>4014.0198128593</v>
      </c>
      <c r="M699" s="14" t="n">
        <f aca="true">$B$16+NORMINV(RAND(),0,SQRT($B$13*($B$7+$B$8^2))*$B$9*(1-$B$10))</f>
        <v>4221.73309028196</v>
      </c>
      <c r="N699" s="14" t="n">
        <f aca="true">$B$16+NORMINV(RAND(),0,SQRT($B$13*($B$7+$B$8^2))*$B$9*(1-$B$10))</f>
        <v>3713.98919901836</v>
      </c>
      <c r="O699" s="14" t="n">
        <f aca="true">$B$16+NORMINV(RAND(),0,SQRT($B$13*($B$7+$B$8^2))*$B$9*(1-$B$10))</f>
        <v>4712.74911467924</v>
      </c>
      <c r="P699" s="14" t="n">
        <f aca="true">$B$16+NORMINV(RAND(),0,SQRT($B$13*($B$7+$B$8^2))*$B$9*(1-$B$10))</f>
        <v>4157.36819827193</v>
      </c>
      <c r="Q699" s="14" t="n">
        <f aca="true">$B$16+NORMINV(RAND(),0,SQRT($B$13*($B$7+$B$8^2))*$B$9*(1-$B$10))</f>
        <v>3993.9532093324</v>
      </c>
      <c r="R699" s="14" t="n">
        <f aca="false">$B$4-13*($B$5+$B$6)/30-IF($B$11&lt;=13,$B$12,0)+0</f>
        <v>8876.66666666667</v>
      </c>
      <c r="S699" s="14" t="n">
        <f aca="false">$B$4-27*($B$5+$B$6)/30-IF($B$11&lt;=27,$B$12,0)+L699</f>
        <v>10604.0198128593</v>
      </c>
      <c r="T699" s="14" t="n">
        <f aca="false">$B$4-41*($B$5+$B$6)/30-IF($B$11&lt;=41,$B$12,0)+L699+M699</f>
        <v>1354.28623647459</v>
      </c>
      <c r="U699" s="14" t="n">
        <f aca="false">$B$4-55*($B$5+$B$6)/30-IF($B$11&lt;=55,$B$12,0)+L699+M699+N699</f>
        <v>2781.60876882629</v>
      </c>
      <c r="V699" s="14" t="n">
        <f aca="false">$B$4-69*($B$5+$B$6)/30-IF($B$11&lt;=69,$B$12,0)+L699+M699+N699+O699</f>
        <v>5207.69121683886</v>
      </c>
      <c r="W699" s="14" t="n">
        <f aca="false">$B$4-83*($B$5+$B$6)/30-IF($B$11&lt;=83,$B$12,0)+L699+M699+N699+O699+P699</f>
        <v>7078.39274844413</v>
      </c>
      <c r="X699" s="14" t="n">
        <f aca="false">$B$4-90*($B$5+$B$6)/30-IF($B$11&lt;=90,$B$12,0)+L699+M699+N699+O699+P699+Q699</f>
        <v>9929.0126244432</v>
      </c>
      <c r="AA699" s="14" t="n">
        <f aca="false">MIN(R699:X699)</f>
        <v>1354.28623647459</v>
      </c>
    </row>
    <row r="700" customFormat="false" ht="15" hidden="false" customHeight="false" outlineLevel="0" collapsed="false">
      <c r="K700" s="2" t="n">
        <v>695</v>
      </c>
      <c r="L700" s="14" t="n">
        <f aca="true">$B$16+NORMINV(RAND(),0,SQRT($B$13*($B$7+$B$8^2))*$B$9*(1-$B$10))</f>
        <v>3861.93166300655</v>
      </c>
      <c r="M700" s="14" t="n">
        <f aca="true">$B$16+NORMINV(RAND(),0,SQRT($B$13*($B$7+$B$8^2))*$B$9*(1-$B$10))</f>
        <v>3885.14550558245</v>
      </c>
      <c r="N700" s="14" t="n">
        <f aca="true">$B$16+NORMINV(RAND(),0,SQRT($B$13*($B$7+$B$8^2))*$B$9*(1-$B$10))</f>
        <v>4113.25824182803</v>
      </c>
      <c r="O700" s="14" t="n">
        <f aca="true">$B$16+NORMINV(RAND(),0,SQRT($B$13*($B$7+$B$8^2))*$B$9*(1-$B$10))</f>
        <v>4440.66137621184</v>
      </c>
      <c r="P700" s="14" t="n">
        <f aca="true">$B$16+NORMINV(RAND(),0,SQRT($B$13*($B$7+$B$8^2))*$B$9*(1-$B$10))</f>
        <v>4132.74391381757</v>
      </c>
      <c r="Q700" s="14" t="n">
        <f aca="true">$B$16+NORMINV(RAND(),0,SQRT($B$13*($B$7+$B$8^2))*$B$9*(1-$B$10))</f>
        <v>4291.11515956783</v>
      </c>
      <c r="R700" s="14" t="n">
        <f aca="false">$B$4-13*($B$5+$B$6)/30-IF($B$11&lt;=13,$B$12,0)+0</f>
        <v>8876.66666666667</v>
      </c>
      <c r="S700" s="14" t="n">
        <f aca="false">$B$4-27*($B$5+$B$6)/30-IF($B$11&lt;=27,$B$12,0)+L700</f>
        <v>10451.9316630066</v>
      </c>
      <c r="T700" s="14" t="n">
        <f aca="false">$B$4-41*($B$5+$B$6)/30-IF($B$11&lt;=41,$B$12,0)+L700+M700</f>
        <v>865.610501922336</v>
      </c>
      <c r="U700" s="14" t="n">
        <f aca="false">$B$4-55*($B$5+$B$6)/30-IF($B$11&lt;=55,$B$12,0)+L700+M700+N700</f>
        <v>2692.2020770837</v>
      </c>
      <c r="V700" s="14" t="n">
        <f aca="false">$B$4-69*($B$5+$B$6)/30-IF($B$11&lt;=69,$B$12,0)+L700+M700+N700+O700</f>
        <v>4846.19678662887</v>
      </c>
      <c r="W700" s="14" t="n">
        <f aca="false">$B$4-83*($B$5+$B$6)/30-IF($B$11&lt;=83,$B$12,0)+L700+M700+N700+O700+P700</f>
        <v>6692.27403377978</v>
      </c>
      <c r="X700" s="14" t="n">
        <f aca="false">$B$4-90*($B$5+$B$6)/30-IF($B$11&lt;=90,$B$12,0)+L700+M700+N700+O700+P700+Q700</f>
        <v>9840.05586001427</v>
      </c>
      <c r="AA700" s="14" t="n">
        <f aca="false">MIN(R700:X700)</f>
        <v>865.610501922336</v>
      </c>
    </row>
    <row r="701" customFormat="false" ht="15" hidden="false" customHeight="false" outlineLevel="0" collapsed="false">
      <c r="K701" s="2" t="n">
        <v>696</v>
      </c>
      <c r="L701" s="14" t="n">
        <f aca="true">$B$16+NORMINV(RAND(),0,SQRT($B$13*($B$7+$B$8^2))*$B$9*(1-$B$10))</f>
        <v>3919.48025978598</v>
      </c>
      <c r="M701" s="14" t="n">
        <f aca="true">$B$16+NORMINV(RAND(),0,SQRT($B$13*($B$7+$B$8^2))*$B$9*(1-$B$10))</f>
        <v>3566.14333021667</v>
      </c>
      <c r="N701" s="14" t="n">
        <f aca="true">$B$16+NORMINV(RAND(),0,SQRT($B$13*($B$7+$B$8^2))*$B$9*(1-$B$10))</f>
        <v>4293.31407432974</v>
      </c>
      <c r="O701" s="14" t="n">
        <f aca="true">$B$16+NORMINV(RAND(),0,SQRT($B$13*($B$7+$B$8^2))*$B$9*(1-$B$10))</f>
        <v>3691.78629411664</v>
      </c>
      <c r="P701" s="14" t="n">
        <f aca="true">$B$16+NORMINV(RAND(),0,SQRT($B$13*($B$7+$B$8^2))*$B$9*(1-$B$10))</f>
        <v>3921.72575348764</v>
      </c>
      <c r="Q701" s="14" t="n">
        <f aca="true">$B$16+NORMINV(RAND(),0,SQRT($B$13*($B$7+$B$8^2))*$B$9*(1-$B$10))</f>
        <v>3321.39090461158</v>
      </c>
      <c r="R701" s="14" t="n">
        <f aca="false">$B$4-13*($B$5+$B$6)/30-IF($B$11&lt;=13,$B$12,0)+0</f>
        <v>8876.66666666667</v>
      </c>
      <c r="S701" s="14" t="n">
        <f aca="false">$B$4-27*($B$5+$B$6)/30-IF($B$11&lt;=27,$B$12,0)+L701</f>
        <v>10509.480259786</v>
      </c>
      <c r="T701" s="14" t="n">
        <f aca="false">$B$4-41*($B$5+$B$6)/30-IF($B$11&lt;=41,$B$12,0)+L701+M701</f>
        <v>604.156923335976</v>
      </c>
      <c r="U701" s="14" t="n">
        <f aca="false">$B$4-55*($B$5+$B$6)/30-IF($B$11&lt;=55,$B$12,0)+L701+M701+N701</f>
        <v>2610.80433099905</v>
      </c>
      <c r="V701" s="14" t="n">
        <f aca="false">$B$4-69*($B$5+$B$6)/30-IF($B$11&lt;=69,$B$12,0)+L701+M701+N701+O701</f>
        <v>4015.92395844903</v>
      </c>
      <c r="W701" s="14" t="n">
        <f aca="false">$B$4-83*($B$5+$B$6)/30-IF($B$11&lt;=83,$B$12,0)+L701+M701+N701+O701+P701</f>
        <v>5650.98304527001</v>
      </c>
      <c r="X701" s="14" t="n">
        <f aca="false">$B$4-90*($B$5+$B$6)/30-IF($B$11&lt;=90,$B$12,0)+L701+M701+N701+O701+P701+Q701</f>
        <v>7829.04061654826</v>
      </c>
      <c r="AA701" s="14" t="n">
        <f aca="false">MIN(R701:X701)</f>
        <v>604.156923335976</v>
      </c>
    </row>
    <row r="702" customFormat="false" ht="15" hidden="false" customHeight="false" outlineLevel="0" collapsed="false">
      <c r="K702" s="2" t="n">
        <v>697</v>
      </c>
      <c r="L702" s="14" t="n">
        <f aca="true">$B$16+NORMINV(RAND(),0,SQRT($B$13*($B$7+$B$8^2))*$B$9*(1-$B$10))</f>
        <v>4048.99666142351</v>
      </c>
      <c r="M702" s="14" t="n">
        <f aca="true">$B$16+NORMINV(RAND(),0,SQRT($B$13*($B$7+$B$8^2))*$B$9*(1-$B$10))</f>
        <v>4285.66626481843</v>
      </c>
      <c r="N702" s="14" t="n">
        <f aca="true">$B$16+NORMINV(RAND(),0,SQRT($B$13*($B$7+$B$8^2))*$B$9*(1-$B$10))</f>
        <v>3762.39809197421</v>
      </c>
      <c r="O702" s="14" t="n">
        <f aca="true">$B$16+NORMINV(RAND(),0,SQRT($B$13*($B$7+$B$8^2))*$B$9*(1-$B$10))</f>
        <v>3589.48472551107</v>
      </c>
      <c r="P702" s="14" t="n">
        <f aca="true">$B$16+NORMINV(RAND(),0,SQRT($B$13*($B$7+$B$8^2))*$B$9*(1-$B$10))</f>
        <v>4178.65862877298</v>
      </c>
      <c r="Q702" s="14" t="n">
        <f aca="true">$B$16+NORMINV(RAND(),0,SQRT($B$13*($B$7+$B$8^2))*$B$9*(1-$B$10))</f>
        <v>4003.70099760222</v>
      </c>
      <c r="R702" s="14" t="n">
        <f aca="false">$B$4-13*($B$5+$B$6)/30-IF($B$11&lt;=13,$B$12,0)+0</f>
        <v>8876.66666666667</v>
      </c>
      <c r="S702" s="14" t="n">
        <f aca="false">$B$4-27*($B$5+$B$6)/30-IF($B$11&lt;=27,$B$12,0)+L702</f>
        <v>10638.9966614235</v>
      </c>
      <c r="T702" s="14" t="n">
        <f aca="false">$B$4-41*($B$5+$B$6)/30-IF($B$11&lt;=41,$B$12,0)+L702+M702</f>
        <v>1453.19625957527</v>
      </c>
      <c r="U702" s="14" t="n">
        <f aca="false">$B$4-55*($B$5+$B$6)/30-IF($B$11&lt;=55,$B$12,0)+L702+M702+N702</f>
        <v>2928.92768488281</v>
      </c>
      <c r="V702" s="14" t="n">
        <f aca="false">$B$4-69*($B$5+$B$6)/30-IF($B$11&lt;=69,$B$12,0)+L702+M702+N702+O702</f>
        <v>4231.74574372721</v>
      </c>
      <c r="W702" s="14" t="n">
        <f aca="false">$B$4-83*($B$5+$B$6)/30-IF($B$11&lt;=83,$B$12,0)+L702+M702+N702+O702+P702</f>
        <v>6123.73770583353</v>
      </c>
      <c r="X702" s="14" t="n">
        <f aca="false">$B$4-90*($B$5+$B$6)/30-IF($B$11&lt;=90,$B$12,0)+L702+M702+N702+O702+P702+Q702</f>
        <v>8984.10537010241</v>
      </c>
      <c r="AA702" s="14" t="n">
        <f aca="false">MIN(R702:X702)</f>
        <v>1453.19625957527</v>
      </c>
    </row>
    <row r="703" customFormat="false" ht="15" hidden="false" customHeight="false" outlineLevel="0" collapsed="false">
      <c r="K703" s="2" t="n">
        <v>698</v>
      </c>
      <c r="L703" s="14" t="n">
        <f aca="true">$B$16+NORMINV(RAND(),0,SQRT($B$13*($B$7+$B$8^2))*$B$9*(1-$B$10))</f>
        <v>4091.07145954371</v>
      </c>
      <c r="M703" s="14" t="n">
        <f aca="true">$B$16+NORMINV(RAND(),0,SQRT($B$13*($B$7+$B$8^2))*$B$9*(1-$B$10))</f>
        <v>3919.4832884005</v>
      </c>
      <c r="N703" s="14" t="n">
        <f aca="true">$B$16+NORMINV(RAND(),0,SQRT($B$13*($B$7+$B$8^2))*$B$9*(1-$B$10))</f>
        <v>3952.04862531063</v>
      </c>
      <c r="O703" s="14" t="n">
        <f aca="true">$B$16+NORMINV(RAND(),0,SQRT($B$13*($B$7+$B$8^2))*$B$9*(1-$B$10))</f>
        <v>3851.05661448693</v>
      </c>
      <c r="P703" s="14" t="n">
        <f aca="true">$B$16+NORMINV(RAND(),0,SQRT($B$13*($B$7+$B$8^2))*$B$9*(1-$B$10))</f>
        <v>4497.83379689075</v>
      </c>
      <c r="Q703" s="14" t="n">
        <f aca="true">$B$16+NORMINV(RAND(),0,SQRT($B$13*($B$7+$B$8^2))*$B$9*(1-$B$10))</f>
        <v>4930.84600509386</v>
      </c>
      <c r="R703" s="14" t="n">
        <f aca="false">$B$4-13*($B$5+$B$6)/30-IF($B$11&lt;=13,$B$12,0)+0</f>
        <v>8876.66666666667</v>
      </c>
      <c r="S703" s="14" t="n">
        <f aca="false">$B$4-27*($B$5+$B$6)/30-IF($B$11&lt;=27,$B$12,0)+L703</f>
        <v>10681.0714595437</v>
      </c>
      <c r="T703" s="14" t="n">
        <f aca="false">$B$4-41*($B$5+$B$6)/30-IF($B$11&lt;=41,$B$12,0)+L703+M703</f>
        <v>1129.08808127754</v>
      </c>
      <c r="U703" s="14" t="n">
        <f aca="false">$B$4-55*($B$5+$B$6)/30-IF($B$11&lt;=55,$B$12,0)+L703+M703+N703</f>
        <v>2794.4700399215</v>
      </c>
      <c r="V703" s="14" t="n">
        <f aca="false">$B$4-69*($B$5+$B$6)/30-IF($B$11&lt;=69,$B$12,0)+L703+M703+N703+O703</f>
        <v>4358.85998774176</v>
      </c>
      <c r="W703" s="14" t="n">
        <f aca="false">$B$4-83*($B$5+$B$6)/30-IF($B$11&lt;=83,$B$12,0)+L703+M703+N703+O703+P703</f>
        <v>6570.02711796585</v>
      </c>
      <c r="X703" s="14" t="n">
        <f aca="false">$B$4-90*($B$5+$B$6)/30-IF($B$11&lt;=90,$B$12,0)+L703+M703+N703+O703+P703+Q703</f>
        <v>10357.5397897264</v>
      </c>
      <c r="AA703" s="14" t="n">
        <f aca="false">MIN(R703:X703)</f>
        <v>1129.08808127754</v>
      </c>
    </row>
    <row r="704" customFormat="false" ht="15" hidden="false" customHeight="false" outlineLevel="0" collapsed="false">
      <c r="K704" s="2" t="n">
        <v>699</v>
      </c>
      <c r="L704" s="14" t="n">
        <f aca="true">$B$16+NORMINV(RAND(),0,SQRT($B$13*($B$7+$B$8^2))*$B$9*(1-$B$10))</f>
        <v>4568.52711368104</v>
      </c>
      <c r="M704" s="14" t="n">
        <f aca="true">$B$16+NORMINV(RAND(),0,SQRT($B$13*($B$7+$B$8^2))*$B$9*(1-$B$10))</f>
        <v>3694.89834930926</v>
      </c>
      <c r="N704" s="14" t="n">
        <f aca="true">$B$16+NORMINV(RAND(),0,SQRT($B$13*($B$7+$B$8^2))*$B$9*(1-$B$10))</f>
        <v>3743.72472682581</v>
      </c>
      <c r="O704" s="14" t="n">
        <f aca="true">$B$16+NORMINV(RAND(),0,SQRT($B$13*($B$7+$B$8^2))*$B$9*(1-$B$10))</f>
        <v>3847.67623940274</v>
      </c>
      <c r="P704" s="14" t="n">
        <f aca="true">$B$16+NORMINV(RAND(),0,SQRT($B$13*($B$7+$B$8^2))*$B$9*(1-$B$10))</f>
        <v>3587.88116878603</v>
      </c>
      <c r="Q704" s="14" t="n">
        <f aca="true">$B$16+NORMINV(RAND(),0,SQRT($B$13*($B$7+$B$8^2))*$B$9*(1-$B$10))</f>
        <v>3725.61785556221</v>
      </c>
      <c r="R704" s="14" t="n">
        <f aca="false">$B$4-13*($B$5+$B$6)/30-IF($B$11&lt;=13,$B$12,0)+0</f>
        <v>8876.66666666667</v>
      </c>
      <c r="S704" s="14" t="n">
        <f aca="false">$B$4-27*($B$5+$B$6)/30-IF($B$11&lt;=27,$B$12,0)+L704</f>
        <v>11158.527113681</v>
      </c>
      <c r="T704" s="14" t="n">
        <f aca="false">$B$4-41*($B$5+$B$6)/30-IF($B$11&lt;=41,$B$12,0)+L704+M704</f>
        <v>1381.95879632364</v>
      </c>
      <c r="U704" s="14" t="n">
        <f aca="false">$B$4-55*($B$5+$B$6)/30-IF($B$11&lt;=55,$B$12,0)+L704+M704+N704</f>
        <v>2839.01685648278</v>
      </c>
      <c r="V704" s="14" t="n">
        <f aca="false">$B$4-69*($B$5+$B$6)/30-IF($B$11&lt;=69,$B$12,0)+L704+M704+N704+O704</f>
        <v>4400.02642921885</v>
      </c>
      <c r="W704" s="14" t="n">
        <f aca="false">$B$4-83*($B$5+$B$6)/30-IF($B$11&lt;=83,$B$12,0)+L704+M704+N704+O704+P704</f>
        <v>5701.24093133821</v>
      </c>
      <c r="X704" s="14" t="n">
        <f aca="false">$B$4-90*($B$5+$B$6)/30-IF($B$11&lt;=90,$B$12,0)+L704+M704+N704+O704+P704+Q704</f>
        <v>8283.52545356709</v>
      </c>
      <c r="AA704" s="14" t="n">
        <f aca="false">MIN(R704:X704)</f>
        <v>1381.95879632364</v>
      </c>
    </row>
    <row r="705" customFormat="false" ht="15" hidden="false" customHeight="false" outlineLevel="0" collapsed="false">
      <c r="K705" s="2" t="n">
        <v>700</v>
      </c>
      <c r="L705" s="14" t="n">
        <f aca="true">$B$16+NORMINV(RAND(),0,SQRT($B$13*($B$7+$B$8^2))*$B$9*(1-$B$10))</f>
        <v>3709.21873876758</v>
      </c>
      <c r="M705" s="14" t="n">
        <f aca="true">$B$16+NORMINV(RAND(),0,SQRT($B$13*($B$7+$B$8^2))*$B$9*(1-$B$10))</f>
        <v>4058.61224315863</v>
      </c>
      <c r="N705" s="14" t="n">
        <f aca="true">$B$16+NORMINV(RAND(),0,SQRT($B$13*($B$7+$B$8^2))*$B$9*(1-$B$10))</f>
        <v>3936.81099242464</v>
      </c>
      <c r="O705" s="14" t="n">
        <f aca="true">$B$16+NORMINV(RAND(),0,SQRT($B$13*($B$7+$B$8^2))*$B$9*(1-$B$10))</f>
        <v>3655.40453345171</v>
      </c>
      <c r="P705" s="14" t="n">
        <f aca="true">$B$16+NORMINV(RAND(),0,SQRT($B$13*($B$7+$B$8^2))*$B$9*(1-$B$10))</f>
        <v>4201.72429162641</v>
      </c>
      <c r="Q705" s="14" t="n">
        <f aca="true">$B$16+NORMINV(RAND(),0,SQRT($B$13*($B$7+$B$8^2))*$B$9*(1-$B$10))</f>
        <v>4370.88722764522</v>
      </c>
      <c r="R705" s="14" t="n">
        <f aca="false">$B$4-13*($B$5+$B$6)/30-IF($B$11&lt;=13,$B$12,0)+0</f>
        <v>8876.66666666667</v>
      </c>
      <c r="S705" s="14" t="n">
        <f aca="false">$B$4-27*($B$5+$B$6)/30-IF($B$11&lt;=27,$B$12,0)+L705</f>
        <v>10299.2187387676</v>
      </c>
      <c r="T705" s="14" t="n">
        <f aca="false">$B$4-41*($B$5+$B$6)/30-IF($B$11&lt;=41,$B$12,0)+L705+M705</f>
        <v>886.364315259541</v>
      </c>
      <c r="U705" s="14" t="n">
        <f aca="false">$B$4-55*($B$5+$B$6)/30-IF($B$11&lt;=55,$B$12,0)+L705+M705+N705</f>
        <v>2536.50864101751</v>
      </c>
      <c r="V705" s="14" t="n">
        <f aca="false">$B$4-69*($B$5+$B$6)/30-IF($B$11&lt;=69,$B$12,0)+L705+M705+N705+O705</f>
        <v>3905.24650780255</v>
      </c>
      <c r="W705" s="14" t="n">
        <f aca="false">$B$4-83*($B$5+$B$6)/30-IF($B$11&lt;=83,$B$12,0)+L705+M705+N705+O705+P705</f>
        <v>5820.30413276229</v>
      </c>
      <c r="X705" s="14" t="n">
        <f aca="false">$B$4-90*($B$5+$B$6)/30-IF($B$11&lt;=90,$B$12,0)+L705+M705+N705+O705+P705+Q705</f>
        <v>9047.85802707418</v>
      </c>
      <c r="AA705" s="14" t="n">
        <f aca="false">MIN(R705:X705)</f>
        <v>886.364315259541</v>
      </c>
    </row>
    <row r="706" customFormat="false" ht="15" hidden="false" customHeight="false" outlineLevel="0" collapsed="false">
      <c r="K706" s="2" t="n">
        <v>701</v>
      </c>
      <c r="L706" s="14" t="n">
        <f aca="true">$B$16+NORMINV(RAND(),0,SQRT($B$13*($B$7+$B$8^2))*$B$9*(1-$B$10))</f>
        <v>4184.28949265336</v>
      </c>
      <c r="M706" s="14" t="n">
        <f aca="true">$B$16+NORMINV(RAND(),0,SQRT($B$13*($B$7+$B$8^2))*$B$9*(1-$B$10))</f>
        <v>4177.94958613876</v>
      </c>
      <c r="N706" s="14" t="n">
        <f aca="true">$B$16+NORMINV(RAND(),0,SQRT($B$13*($B$7+$B$8^2))*$B$9*(1-$B$10))</f>
        <v>4642.55496762624</v>
      </c>
      <c r="O706" s="14" t="n">
        <f aca="true">$B$16+NORMINV(RAND(),0,SQRT($B$13*($B$7+$B$8^2))*$B$9*(1-$B$10))</f>
        <v>4458.92561675481</v>
      </c>
      <c r="P706" s="14" t="n">
        <f aca="true">$B$16+NORMINV(RAND(),0,SQRT($B$13*($B$7+$B$8^2))*$B$9*(1-$B$10))</f>
        <v>3937.70397384355</v>
      </c>
      <c r="Q706" s="14" t="n">
        <f aca="true">$B$16+NORMINV(RAND(),0,SQRT($B$13*($B$7+$B$8^2))*$B$9*(1-$B$10))</f>
        <v>4425.43810231257</v>
      </c>
      <c r="R706" s="14" t="n">
        <f aca="false">$B$4-13*($B$5+$B$6)/30-IF($B$11&lt;=13,$B$12,0)+0</f>
        <v>8876.66666666667</v>
      </c>
      <c r="S706" s="14" t="n">
        <f aca="false">$B$4-27*($B$5+$B$6)/30-IF($B$11&lt;=27,$B$12,0)+L706</f>
        <v>10774.2894926534</v>
      </c>
      <c r="T706" s="14" t="n">
        <f aca="false">$B$4-41*($B$5+$B$6)/30-IF($B$11&lt;=41,$B$12,0)+L706+M706</f>
        <v>1480.77241212546</v>
      </c>
      <c r="U706" s="14" t="n">
        <f aca="false">$B$4-55*($B$5+$B$6)/30-IF($B$11&lt;=55,$B$12,0)+L706+M706+N706</f>
        <v>3836.66071308504</v>
      </c>
      <c r="V706" s="14" t="n">
        <f aca="false">$B$4-69*($B$5+$B$6)/30-IF($B$11&lt;=69,$B$12,0)+L706+M706+N706+O706</f>
        <v>6008.91966317318</v>
      </c>
      <c r="W706" s="14" t="n">
        <f aca="false">$B$4-83*($B$5+$B$6)/30-IF($B$11&lt;=83,$B$12,0)+L706+M706+N706+O706+P706</f>
        <v>7659.95697035006</v>
      </c>
      <c r="X706" s="14" t="n">
        <f aca="false">$B$4-90*($B$5+$B$6)/30-IF($B$11&lt;=90,$B$12,0)+L706+M706+N706+O706+P706+Q706</f>
        <v>10942.0617393293</v>
      </c>
      <c r="AA706" s="14" t="n">
        <f aca="false">MIN(R706:X706)</f>
        <v>1480.77241212546</v>
      </c>
    </row>
    <row r="707" customFormat="false" ht="15" hidden="false" customHeight="false" outlineLevel="0" collapsed="false">
      <c r="K707" s="2" t="n">
        <v>702</v>
      </c>
      <c r="L707" s="14" t="n">
        <f aca="true">$B$16+NORMINV(RAND(),0,SQRT($B$13*($B$7+$B$8^2))*$B$9*(1-$B$10))</f>
        <v>4013.06444185088</v>
      </c>
      <c r="M707" s="14" t="n">
        <f aca="true">$B$16+NORMINV(RAND(),0,SQRT($B$13*($B$7+$B$8^2))*$B$9*(1-$B$10))</f>
        <v>4079.65358324724</v>
      </c>
      <c r="N707" s="14" t="n">
        <f aca="true">$B$16+NORMINV(RAND(),0,SQRT($B$13*($B$7+$B$8^2))*$B$9*(1-$B$10))</f>
        <v>4226.55158859867</v>
      </c>
      <c r="O707" s="14" t="n">
        <f aca="true">$B$16+NORMINV(RAND(),0,SQRT($B$13*($B$7+$B$8^2))*$B$9*(1-$B$10))</f>
        <v>4963.35782429767</v>
      </c>
      <c r="P707" s="14" t="n">
        <f aca="true">$B$16+NORMINV(RAND(),0,SQRT($B$13*($B$7+$B$8^2))*$B$9*(1-$B$10))</f>
        <v>4233.41519278262</v>
      </c>
      <c r="Q707" s="14" t="n">
        <f aca="true">$B$16+NORMINV(RAND(),0,SQRT($B$13*($B$7+$B$8^2))*$B$9*(1-$B$10))</f>
        <v>4249.30735382746</v>
      </c>
      <c r="R707" s="14" t="n">
        <f aca="false">$B$4-13*($B$5+$B$6)/30-IF($B$11&lt;=13,$B$12,0)+0</f>
        <v>8876.66666666667</v>
      </c>
      <c r="S707" s="14" t="n">
        <f aca="false">$B$4-27*($B$5+$B$6)/30-IF($B$11&lt;=27,$B$12,0)+L707</f>
        <v>10603.0644418509</v>
      </c>
      <c r="T707" s="14" t="n">
        <f aca="false">$B$4-41*($B$5+$B$6)/30-IF($B$11&lt;=41,$B$12,0)+L707+M707</f>
        <v>1211.25135843145</v>
      </c>
      <c r="U707" s="14" t="n">
        <f aca="false">$B$4-55*($B$5+$B$6)/30-IF($B$11&lt;=55,$B$12,0)+L707+M707+N707</f>
        <v>3151.13628036345</v>
      </c>
      <c r="V707" s="14" t="n">
        <f aca="false">$B$4-69*($B$5+$B$6)/30-IF($B$11&lt;=69,$B$12,0)+L707+M707+N707+O707</f>
        <v>5827.82743799446</v>
      </c>
      <c r="W707" s="14" t="n">
        <f aca="false">$B$4-83*($B$5+$B$6)/30-IF($B$11&lt;=83,$B$12,0)+L707+M707+N707+O707+P707</f>
        <v>7774.57596411041</v>
      </c>
      <c r="X707" s="14" t="n">
        <f aca="false">$B$4-90*($B$5+$B$6)/30-IF($B$11&lt;=90,$B$12,0)+L707+M707+N707+O707+P707+Q707</f>
        <v>10880.5499846045</v>
      </c>
      <c r="AA707" s="14" t="n">
        <f aca="false">MIN(R707:X707)</f>
        <v>1211.25135843145</v>
      </c>
    </row>
    <row r="708" customFormat="false" ht="15" hidden="false" customHeight="false" outlineLevel="0" collapsed="false">
      <c r="K708" s="2" t="n">
        <v>703</v>
      </c>
      <c r="L708" s="14" t="n">
        <f aca="true">$B$16+NORMINV(RAND(),0,SQRT($B$13*($B$7+$B$8^2))*$B$9*(1-$B$10))</f>
        <v>3658.9959496401</v>
      </c>
      <c r="M708" s="14" t="n">
        <f aca="true">$B$16+NORMINV(RAND(),0,SQRT($B$13*($B$7+$B$8^2))*$B$9*(1-$B$10))</f>
        <v>3645.6536745079</v>
      </c>
      <c r="N708" s="14" t="n">
        <f aca="true">$B$16+NORMINV(RAND(),0,SQRT($B$13*($B$7+$B$8^2))*$B$9*(1-$B$10))</f>
        <v>3860.75774746905</v>
      </c>
      <c r="O708" s="14" t="n">
        <f aca="true">$B$16+NORMINV(RAND(),0,SQRT($B$13*($B$7+$B$8^2))*$B$9*(1-$B$10))</f>
        <v>3999.48789997571</v>
      </c>
      <c r="P708" s="14" t="n">
        <f aca="true">$B$16+NORMINV(RAND(),0,SQRT($B$13*($B$7+$B$8^2))*$B$9*(1-$B$10))</f>
        <v>3573.64345969666</v>
      </c>
      <c r="Q708" s="14" t="n">
        <f aca="true">$B$16+NORMINV(RAND(),0,SQRT($B$13*($B$7+$B$8^2))*$B$9*(1-$B$10))</f>
        <v>4599.55082544044</v>
      </c>
      <c r="R708" s="14" t="n">
        <f aca="false">$B$4-13*($B$5+$B$6)/30-IF($B$11&lt;=13,$B$12,0)+0</f>
        <v>8876.66666666667</v>
      </c>
      <c r="S708" s="14" t="n">
        <f aca="false">$B$4-27*($B$5+$B$6)/30-IF($B$11&lt;=27,$B$12,0)+L708</f>
        <v>10248.9959496401</v>
      </c>
      <c r="T708" s="14" t="n">
        <f aca="false">$B$4-41*($B$5+$B$6)/30-IF($B$11&lt;=41,$B$12,0)+L708+M708</f>
        <v>423.182957481337</v>
      </c>
      <c r="U708" s="14" t="n">
        <f aca="false">$B$4-55*($B$5+$B$6)/30-IF($B$11&lt;=55,$B$12,0)+L708+M708+N708</f>
        <v>1997.27403828372</v>
      </c>
      <c r="V708" s="14" t="n">
        <f aca="false">$B$4-69*($B$5+$B$6)/30-IF($B$11&lt;=69,$B$12,0)+L708+M708+N708+O708</f>
        <v>3710.09527159277</v>
      </c>
      <c r="W708" s="14" t="n">
        <f aca="false">$B$4-83*($B$5+$B$6)/30-IF($B$11&lt;=83,$B$12,0)+L708+M708+N708+O708+P708</f>
        <v>4997.07206462276</v>
      </c>
      <c r="X708" s="14" t="n">
        <f aca="false">$B$4-90*($B$5+$B$6)/30-IF($B$11&lt;=90,$B$12,0)+L708+M708+N708+O708+P708+Q708</f>
        <v>8453.28955672986</v>
      </c>
      <c r="AA708" s="14" t="n">
        <f aca="false">MIN(R708:X708)</f>
        <v>423.182957481337</v>
      </c>
    </row>
    <row r="709" customFormat="false" ht="15" hidden="false" customHeight="false" outlineLevel="0" collapsed="false">
      <c r="K709" s="2" t="n">
        <v>704</v>
      </c>
      <c r="L709" s="14" t="n">
        <f aca="true">$B$16+NORMINV(RAND(),0,SQRT($B$13*($B$7+$B$8^2))*$B$9*(1-$B$10))</f>
        <v>4180.30457124649</v>
      </c>
      <c r="M709" s="14" t="n">
        <f aca="true">$B$16+NORMINV(RAND(),0,SQRT($B$13*($B$7+$B$8^2))*$B$9*(1-$B$10))</f>
        <v>4719.1939168361</v>
      </c>
      <c r="N709" s="14" t="n">
        <f aca="true">$B$16+NORMINV(RAND(),0,SQRT($B$13*($B$7+$B$8^2))*$B$9*(1-$B$10))</f>
        <v>4317.80737177702</v>
      </c>
      <c r="O709" s="14" t="n">
        <f aca="true">$B$16+NORMINV(RAND(),0,SQRT($B$13*($B$7+$B$8^2))*$B$9*(1-$B$10))</f>
        <v>4201.36037766797</v>
      </c>
      <c r="P709" s="14" t="n">
        <f aca="true">$B$16+NORMINV(RAND(),0,SQRT($B$13*($B$7+$B$8^2))*$B$9*(1-$B$10))</f>
        <v>3893.45809510929</v>
      </c>
      <c r="Q709" s="14" t="n">
        <f aca="true">$B$16+NORMINV(RAND(),0,SQRT($B$13*($B$7+$B$8^2))*$B$9*(1-$B$10))</f>
        <v>4176.46176222994</v>
      </c>
      <c r="R709" s="14" t="n">
        <f aca="false">$B$4-13*($B$5+$B$6)/30-IF($B$11&lt;=13,$B$12,0)+0</f>
        <v>8876.66666666667</v>
      </c>
      <c r="S709" s="14" t="n">
        <f aca="false">$B$4-27*($B$5+$B$6)/30-IF($B$11&lt;=27,$B$12,0)+L709</f>
        <v>10770.3045712465</v>
      </c>
      <c r="T709" s="14" t="n">
        <f aca="false">$B$4-41*($B$5+$B$6)/30-IF($B$11&lt;=41,$B$12,0)+L709+M709</f>
        <v>2018.03182141591</v>
      </c>
      <c r="U709" s="14" t="n">
        <f aca="false">$B$4-55*($B$5+$B$6)/30-IF($B$11&lt;=55,$B$12,0)+L709+M709+N709</f>
        <v>4049.17252652626</v>
      </c>
      <c r="V709" s="14" t="n">
        <f aca="false">$B$4-69*($B$5+$B$6)/30-IF($B$11&lt;=69,$B$12,0)+L709+M709+N709+O709</f>
        <v>5963.86623752756</v>
      </c>
      <c r="W709" s="14" t="n">
        <f aca="false">$B$4-83*($B$5+$B$6)/30-IF($B$11&lt;=83,$B$12,0)+L709+M709+N709+O709+P709</f>
        <v>7570.65766597019</v>
      </c>
      <c r="X709" s="14" t="n">
        <f aca="false">$B$4-90*($B$5+$B$6)/30-IF($B$11&lt;=90,$B$12,0)+L709+M709+N709+O709+P709+Q709</f>
        <v>10603.7860948668</v>
      </c>
      <c r="AA709" s="14" t="n">
        <f aca="false">MIN(R709:X709)</f>
        <v>2018.03182141591</v>
      </c>
    </row>
    <row r="710" customFormat="false" ht="15" hidden="false" customHeight="false" outlineLevel="0" collapsed="false">
      <c r="K710" s="2" t="n">
        <v>705</v>
      </c>
      <c r="L710" s="14" t="n">
        <f aca="true">$B$16+NORMINV(RAND(),0,SQRT($B$13*($B$7+$B$8^2))*$B$9*(1-$B$10))</f>
        <v>3914.37610745552</v>
      </c>
      <c r="M710" s="14" t="n">
        <f aca="true">$B$16+NORMINV(RAND(),0,SQRT($B$13*($B$7+$B$8^2))*$B$9*(1-$B$10))</f>
        <v>3561.04296679963</v>
      </c>
      <c r="N710" s="14" t="n">
        <f aca="true">$B$16+NORMINV(RAND(),0,SQRT($B$13*($B$7+$B$8^2))*$B$9*(1-$B$10))</f>
        <v>3667.39145351543</v>
      </c>
      <c r="O710" s="14" t="n">
        <f aca="true">$B$16+NORMINV(RAND(),0,SQRT($B$13*($B$7+$B$8^2))*$B$9*(1-$B$10))</f>
        <v>3792.80098329804</v>
      </c>
      <c r="P710" s="14" t="n">
        <f aca="true">$B$16+NORMINV(RAND(),0,SQRT($B$13*($B$7+$B$8^2))*$B$9*(1-$B$10))</f>
        <v>3887.2548109508</v>
      </c>
      <c r="Q710" s="14" t="n">
        <f aca="true">$B$16+NORMINV(RAND(),0,SQRT($B$13*($B$7+$B$8^2))*$B$9*(1-$B$10))</f>
        <v>3493.46956937823</v>
      </c>
      <c r="R710" s="14" t="n">
        <f aca="false">$B$4-13*($B$5+$B$6)/30-IF($B$11&lt;=13,$B$12,0)+0</f>
        <v>8876.66666666667</v>
      </c>
      <c r="S710" s="14" t="n">
        <f aca="false">$B$4-27*($B$5+$B$6)/30-IF($B$11&lt;=27,$B$12,0)+L710</f>
        <v>10504.3761074555</v>
      </c>
      <c r="T710" s="14" t="n">
        <f aca="false">$B$4-41*($B$5+$B$6)/30-IF($B$11&lt;=41,$B$12,0)+L710+M710</f>
        <v>593.952407588479</v>
      </c>
      <c r="U710" s="14" t="n">
        <f aca="false">$B$4-55*($B$5+$B$6)/30-IF($B$11&lt;=55,$B$12,0)+L710+M710+N710</f>
        <v>1974.67719443725</v>
      </c>
      <c r="V710" s="14" t="n">
        <f aca="false">$B$4-69*($B$5+$B$6)/30-IF($B$11&lt;=69,$B$12,0)+L710+M710+N710+O710</f>
        <v>3480.81151106863</v>
      </c>
      <c r="W710" s="14" t="n">
        <f aca="false">$B$4-83*($B$5+$B$6)/30-IF($B$11&lt;=83,$B$12,0)+L710+M710+N710+O710+P710</f>
        <v>5081.39965535276</v>
      </c>
      <c r="X710" s="14" t="n">
        <f aca="false">$B$4-90*($B$5+$B$6)/30-IF($B$11&lt;=90,$B$12,0)+L710+M710+N710+O710+P710+Q710</f>
        <v>7431.53589139765</v>
      </c>
      <c r="AA710" s="14" t="n">
        <f aca="false">MIN(R710:X710)</f>
        <v>593.952407588479</v>
      </c>
    </row>
    <row r="711" customFormat="false" ht="15" hidden="false" customHeight="false" outlineLevel="0" collapsed="false">
      <c r="K711" s="2" t="n">
        <v>706</v>
      </c>
      <c r="L711" s="14" t="n">
        <f aca="true">$B$16+NORMINV(RAND(),0,SQRT($B$13*($B$7+$B$8^2))*$B$9*(1-$B$10))</f>
        <v>4334.04160413364</v>
      </c>
      <c r="M711" s="14" t="n">
        <f aca="true">$B$16+NORMINV(RAND(),0,SQRT($B$13*($B$7+$B$8^2))*$B$9*(1-$B$10))</f>
        <v>4265.77806770212</v>
      </c>
      <c r="N711" s="14" t="n">
        <f aca="true">$B$16+NORMINV(RAND(),0,SQRT($B$13*($B$7+$B$8^2))*$B$9*(1-$B$10))</f>
        <v>4531.93409849404</v>
      </c>
      <c r="O711" s="14" t="n">
        <f aca="true">$B$16+NORMINV(RAND(),0,SQRT($B$13*($B$7+$B$8^2))*$B$9*(1-$B$10))</f>
        <v>3863.75056619885</v>
      </c>
      <c r="P711" s="14" t="n">
        <f aca="true">$B$16+NORMINV(RAND(),0,SQRT($B$13*($B$7+$B$8^2))*$B$9*(1-$B$10))</f>
        <v>3620.56245798429</v>
      </c>
      <c r="Q711" s="14" t="n">
        <f aca="true">$B$16+NORMINV(RAND(),0,SQRT($B$13*($B$7+$B$8^2))*$B$9*(1-$B$10))</f>
        <v>4048.81618575724</v>
      </c>
      <c r="R711" s="14" t="n">
        <f aca="false">$B$4-13*($B$5+$B$6)/30-IF($B$11&lt;=13,$B$12,0)+0</f>
        <v>8876.66666666667</v>
      </c>
      <c r="S711" s="14" t="n">
        <f aca="false">$B$4-27*($B$5+$B$6)/30-IF($B$11&lt;=27,$B$12,0)+L711</f>
        <v>10924.0416041336</v>
      </c>
      <c r="T711" s="14" t="n">
        <f aca="false">$B$4-41*($B$5+$B$6)/30-IF($B$11&lt;=41,$B$12,0)+L711+M711</f>
        <v>1718.35300516909</v>
      </c>
      <c r="U711" s="14" t="n">
        <f aca="false">$B$4-55*($B$5+$B$6)/30-IF($B$11&lt;=55,$B$12,0)+L711+M711+N711</f>
        <v>3963.62043699646</v>
      </c>
      <c r="V711" s="14" t="n">
        <f aca="false">$B$4-69*($B$5+$B$6)/30-IF($B$11&lt;=69,$B$12,0)+L711+M711+N711+O711</f>
        <v>5540.70433652865</v>
      </c>
      <c r="W711" s="14" t="n">
        <f aca="false">$B$4-83*($B$5+$B$6)/30-IF($B$11&lt;=83,$B$12,0)+L711+M711+N711+O711+P711</f>
        <v>6874.60012784628</v>
      </c>
      <c r="X711" s="14" t="n">
        <f aca="false">$B$4-90*($B$5+$B$6)/30-IF($B$11&lt;=90,$B$12,0)+L711+M711+N711+O711+P711+Q711</f>
        <v>9780.08298027018</v>
      </c>
      <c r="AA711" s="14" t="n">
        <f aca="false">MIN(R711:X711)</f>
        <v>1718.35300516909</v>
      </c>
    </row>
    <row r="712" customFormat="false" ht="15" hidden="false" customHeight="false" outlineLevel="0" collapsed="false">
      <c r="K712" s="2" t="n">
        <v>707</v>
      </c>
      <c r="L712" s="14" t="n">
        <f aca="true">$B$16+NORMINV(RAND(),0,SQRT($B$13*($B$7+$B$8^2))*$B$9*(1-$B$10))</f>
        <v>4745.54511453192</v>
      </c>
      <c r="M712" s="14" t="n">
        <f aca="true">$B$16+NORMINV(RAND(),0,SQRT($B$13*($B$7+$B$8^2))*$B$9*(1-$B$10))</f>
        <v>4355.75018340826</v>
      </c>
      <c r="N712" s="14" t="n">
        <f aca="true">$B$16+NORMINV(RAND(),0,SQRT($B$13*($B$7+$B$8^2))*$B$9*(1-$B$10))</f>
        <v>4354.84105358532</v>
      </c>
      <c r="O712" s="14" t="n">
        <f aca="true">$B$16+NORMINV(RAND(),0,SQRT($B$13*($B$7+$B$8^2))*$B$9*(1-$B$10))</f>
        <v>4299.78109338556</v>
      </c>
      <c r="P712" s="14" t="n">
        <f aca="true">$B$16+NORMINV(RAND(),0,SQRT($B$13*($B$7+$B$8^2))*$B$9*(1-$B$10))</f>
        <v>3749.98221551557</v>
      </c>
      <c r="Q712" s="14" t="n">
        <f aca="true">$B$16+NORMINV(RAND(),0,SQRT($B$13*($B$7+$B$8^2))*$B$9*(1-$B$10))</f>
        <v>4586.78343696139</v>
      </c>
      <c r="R712" s="14" t="n">
        <f aca="false">$B$4-13*($B$5+$B$6)/30-IF($B$11&lt;=13,$B$12,0)+0</f>
        <v>8876.66666666667</v>
      </c>
      <c r="S712" s="14" t="n">
        <f aca="false">$B$4-27*($B$5+$B$6)/30-IF($B$11&lt;=27,$B$12,0)+L712</f>
        <v>11335.5451145319</v>
      </c>
      <c r="T712" s="14" t="n">
        <f aca="false">$B$4-41*($B$5+$B$6)/30-IF($B$11&lt;=41,$B$12,0)+L712+M712</f>
        <v>2219.8286312735</v>
      </c>
      <c r="U712" s="14" t="n">
        <f aca="false">$B$4-55*($B$5+$B$6)/30-IF($B$11&lt;=55,$B$12,0)+L712+M712+N712</f>
        <v>4288.00301819216</v>
      </c>
      <c r="V712" s="14" t="n">
        <f aca="false">$B$4-69*($B$5+$B$6)/30-IF($B$11&lt;=69,$B$12,0)+L712+M712+N712+O712</f>
        <v>6301.11744491105</v>
      </c>
      <c r="W712" s="14" t="n">
        <f aca="false">$B$4-83*($B$5+$B$6)/30-IF($B$11&lt;=83,$B$12,0)+L712+M712+N712+O712+P712</f>
        <v>7764.43299375995</v>
      </c>
      <c r="X712" s="14" t="n">
        <f aca="false">$B$4-90*($B$5+$B$6)/30-IF($B$11&lt;=90,$B$12,0)+L712+M712+N712+O712+P712+Q712</f>
        <v>11207.883097388</v>
      </c>
      <c r="AA712" s="14" t="n">
        <f aca="false">MIN(R712:X712)</f>
        <v>2219.8286312735</v>
      </c>
    </row>
    <row r="713" customFormat="false" ht="15" hidden="false" customHeight="false" outlineLevel="0" collapsed="false">
      <c r="K713" s="2" t="n">
        <v>708</v>
      </c>
      <c r="L713" s="14" t="n">
        <f aca="true">$B$16+NORMINV(RAND(),0,SQRT($B$13*($B$7+$B$8^2))*$B$9*(1-$B$10))</f>
        <v>3537.44623125656</v>
      </c>
      <c r="M713" s="14" t="n">
        <f aca="true">$B$16+NORMINV(RAND(),0,SQRT($B$13*($B$7+$B$8^2))*$B$9*(1-$B$10))</f>
        <v>3811.91514796088</v>
      </c>
      <c r="N713" s="14" t="n">
        <f aca="true">$B$16+NORMINV(RAND(),0,SQRT($B$13*($B$7+$B$8^2))*$B$9*(1-$B$10))</f>
        <v>3833.31244399608</v>
      </c>
      <c r="O713" s="14" t="n">
        <f aca="true">$B$16+NORMINV(RAND(),0,SQRT($B$13*($B$7+$B$8^2))*$B$9*(1-$B$10))</f>
        <v>3796.43546776932</v>
      </c>
      <c r="P713" s="14" t="n">
        <f aca="true">$B$16+NORMINV(RAND(),0,SQRT($B$13*($B$7+$B$8^2))*$B$9*(1-$B$10))</f>
        <v>4100.8200184601</v>
      </c>
      <c r="Q713" s="14" t="n">
        <f aca="true">$B$16+NORMINV(RAND(),0,SQRT($B$13*($B$7+$B$8^2))*$B$9*(1-$B$10))</f>
        <v>4264.44779268517</v>
      </c>
      <c r="R713" s="14" t="n">
        <f aca="false">$B$4-13*($B$5+$B$6)/30-IF($B$11&lt;=13,$B$12,0)+0</f>
        <v>8876.66666666667</v>
      </c>
      <c r="S713" s="14" t="n">
        <f aca="false">$B$4-27*($B$5+$B$6)/30-IF($B$11&lt;=27,$B$12,0)+L713</f>
        <v>10127.4462312566</v>
      </c>
      <c r="T713" s="14" t="n">
        <f aca="false">$B$4-41*($B$5+$B$6)/30-IF($B$11&lt;=41,$B$12,0)+L713+M713</f>
        <v>467.894712550765</v>
      </c>
      <c r="U713" s="14" t="n">
        <f aca="false">$B$4-55*($B$5+$B$6)/30-IF($B$11&lt;=55,$B$12,0)+L713+M713+N713</f>
        <v>2014.54048988018</v>
      </c>
      <c r="V713" s="14" t="n">
        <f aca="false">$B$4-69*($B$5+$B$6)/30-IF($B$11&lt;=69,$B$12,0)+L713+M713+N713+O713</f>
        <v>3524.30929098283</v>
      </c>
      <c r="W713" s="14" t="n">
        <f aca="false">$B$4-83*($B$5+$B$6)/30-IF($B$11&lt;=83,$B$12,0)+L713+M713+N713+O713+P713</f>
        <v>5338.46264277627</v>
      </c>
      <c r="X713" s="14" t="n">
        <f aca="false">$B$4-90*($B$5+$B$6)/30-IF($B$11&lt;=90,$B$12,0)+L713+M713+N713+O713+P713+Q713</f>
        <v>8459.57710212811</v>
      </c>
      <c r="AA713" s="14" t="n">
        <f aca="false">MIN(R713:X713)</f>
        <v>467.894712550765</v>
      </c>
    </row>
    <row r="714" customFormat="false" ht="15" hidden="false" customHeight="false" outlineLevel="0" collapsed="false">
      <c r="K714" s="2" t="n">
        <v>709</v>
      </c>
      <c r="L714" s="14" t="n">
        <f aca="true">$B$16+NORMINV(RAND(),0,SQRT($B$13*($B$7+$B$8^2))*$B$9*(1-$B$10))</f>
        <v>3682.34090653988</v>
      </c>
      <c r="M714" s="14" t="n">
        <f aca="true">$B$16+NORMINV(RAND(),0,SQRT($B$13*($B$7+$B$8^2))*$B$9*(1-$B$10))</f>
        <v>3988.09372341411</v>
      </c>
      <c r="N714" s="14" t="n">
        <f aca="true">$B$16+NORMINV(RAND(),0,SQRT($B$13*($B$7+$B$8^2))*$B$9*(1-$B$10))</f>
        <v>4357.52160909705</v>
      </c>
      <c r="O714" s="14" t="n">
        <f aca="true">$B$16+NORMINV(RAND(),0,SQRT($B$13*($B$7+$B$8^2))*$B$9*(1-$B$10))</f>
        <v>4536.01356835182</v>
      </c>
      <c r="P714" s="14" t="n">
        <f aca="true">$B$16+NORMINV(RAND(),0,SQRT($B$13*($B$7+$B$8^2))*$B$9*(1-$B$10))</f>
        <v>4176.56917018674</v>
      </c>
      <c r="Q714" s="14" t="n">
        <f aca="true">$B$16+NORMINV(RAND(),0,SQRT($B$13*($B$7+$B$8^2))*$B$9*(1-$B$10))</f>
        <v>4035.66465277213</v>
      </c>
      <c r="R714" s="14" t="n">
        <f aca="false">$B$4-13*($B$5+$B$6)/30-IF($B$11&lt;=13,$B$12,0)+0</f>
        <v>8876.66666666667</v>
      </c>
      <c r="S714" s="14" t="n">
        <f aca="false">$B$4-27*($B$5+$B$6)/30-IF($B$11&lt;=27,$B$12,0)+L714</f>
        <v>10272.3409065399</v>
      </c>
      <c r="T714" s="14" t="n">
        <f aca="false">$B$4-41*($B$5+$B$6)/30-IF($B$11&lt;=41,$B$12,0)+L714+M714</f>
        <v>788.967963287318</v>
      </c>
      <c r="U714" s="14" t="n">
        <f aca="false">$B$4-55*($B$5+$B$6)/30-IF($B$11&lt;=55,$B$12,0)+L714+M714+N714</f>
        <v>2859.8229057177</v>
      </c>
      <c r="V714" s="14" t="n">
        <f aca="false">$B$4-69*($B$5+$B$6)/30-IF($B$11&lt;=69,$B$12,0)+L714+M714+N714+O714</f>
        <v>5109.16980740286</v>
      </c>
      <c r="W714" s="14" t="n">
        <f aca="false">$B$4-83*($B$5+$B$6)/30-IF($B$11&lt;=83,$B$12,0)+L714+M714+N714+O714+P714</f>
        <v>6999.07231092293</v>
      </c>
      <c r="X714" s="14" t="n">
        <f aca="false">$B$4-90*($B$5+$B$6)/30-IF($B$11&lt;=90,$B$12,0)+L714+M714+N714+O714+P714+Q714</f>
        <v>9891.40363036173</v>
      </c>
      <c r="AA714" s="14" t="n">
        <f aca="false">MIN(R714:X714)</f>
        <v>788.967963287318</v>
      </c>
    </row>
    <row r="715" customFormat="false" ht="15" hidden="false" customHeight="false" outlineLevel="0" collapsed="false">
      <c r="K715" s="2" t="n">
        <v>710</v>
      </c>
      <c r="L715" s="14" t="n">
        <f aca="true">$B$16+NORMINV(RAND(),0,SQRT($B$13*($B$7+$B$8^2))*$B$9*(1-$B$10))</f>
        <v>3418.92706517551</v>
      </c>
      <c r="M715" s="14" t="n">
        <f aca="true">$B$16+NORMINV(RAND(),0,SQRT($B$13*($B$7+$B$8^2))*$B$9*(1-$B$10))</f>
        <v>4378.55379985658</v>
      </c>
      <c r="N715" s="14" t="n">
        <f aca="true">$B$16+NORMINV(RAND(),0,SQRT($B$13*($B$7+$B$8^2))*$B$9*(1-$B$10))</f>
        <v>3456.25565819058</v>
      </c>
      <c r="O715" s="14" t="n">
        <f aca="true">$B$16+NORMINV(RAND(),0,SQRT($B$13*($B$7+$B$8^2))*$B$9*(1-$B$10))</f>
        <v>3469.33363585387</v>
      </c>
      <c r="P715" s="14" t="n">
        <f aca="true">$B$16+NORMINV(RAND(),0,SQRT($B$13*($B$7+$B$8^2))*$B$9*(1-$B$10))</f>
        <v>4341.30679353484</v>
      </c>
      <c r="Q715" s="14" t="n">
        <f aca="true">$B$16+NORMINV(RAND(),0,SQRT($B$13*($B$7+$B$8^2))*$B$9*(1-$B$10))</f>
        <v>4109.82778635191</v>
      </c>
      <c r="R715" s="14" t="n">
        <f aca="false">$B$4-13*($B$5+$B$6)/30-IF($B$11&lt;=13,$B$12,0)+0</f>
        <v>8876.66666666667</v>
      </c>
      <c r="S715" s="14" t="n">
        <f aca="false">$B$4-27*($B$5+$B$6)/30-IF($B$11&lt;=27,$B$12,0)+L715</f>
        <v>10008.9270651755</v>
      </c>
      <c r="T715" s="14" t="n">
        <f aca="false">$B$4-41*($B$5+$B$6)/30-IF($B$11&lt;=41,$B$12,0)+L715+M715</f>
        <v>916.014198365418</v>
      </c>
      <c r="U715" s="14" t="n">
        <f aca="false">$B$4-55*($B$5+$B$6)/30-IF($B$11&lt;=55,$B$12,0)+L715+M715+N715</f>
        <v>2085.60318988933</v>
      </c>
      <c r="V715" s="14" t="n">
        <f aca="false">$B$4-69*($B$5+$B$6)/30-IF($B$11&lt;=69,$B$12,0)+L715+M715+N715+O715</f>
        <v>3268.27015907653</v>
      </c>
      <c r="W715" s="14" t="n">
        <f aca="false">$B$4-83*($B$5+$B$6)/30-IF($B$11&lt;=83,$B$12,0)+L715+M715+N715+O715+P715</f>
        <v>5322.9102859447</v>
      </c>
      <c r="X715" s="14" t="n">
        <f aca="false">$B$4-90*($B$5+$B$6)/30-IF($B$11&lt;=90,$B$12,0)+L715+M715+N715+O715+P715+Q715</f>
        <v>8289.40473896328</v>
      </c>
      <c r="AA715" s="14" t="n">
        <f aca="false">MIN(R715:X715)</f>
        <v>916.014198365418</v>
      </c>
    </row>
    <row r="716" customFormat="false" ht="15" hidden="false" customHeight="false" outlineLevel="0" collapsed="false">
      <c r="K716" s="2" t="n">
        <v>711</v>
      </c>
      <c r="L716" s="14" t="n">
        <f aca="true">$B$16+NORMINV(RAND(),0,SQRT($B$13*($B$7+$B$8^2))*$B$9*(1-$B$10))</f>
        <v>4520.96197014016</v>
      </c>
      <c r="M716" s="14" t="n">
        <f aca="true">$B$16+NORMINV(RAND(),0,SQRT($B$13*($B$7+$B$8^2))*$B$9*(1-$B$10))</f>
        <v>3572.65129655021</v>
      </c>
      <c r="N716" s="14" t="n">
        <f aca="true">$B$16+NORMINV(RAND(),0,SQRT($B$13*($B$7+$B$8^2))*$B$9*(1-$B$10))</f>
        <v>4221.91423799585</v>
      </c>
      <c r="O716" s="14" t="n">
        <f aca="true">$B$16+NORMINV(RAND(),0,SQRT($B$13*($B$7+$B$8^2))*$B$9*(1-$B$10))</f>
        <v>3955.35449475374</v>
      </c>
      <c r="P716" s="14" t="n">
        <f aca="true">$B$16+NORMINV(RAND(),0,SQRT($B$13*($B$7+$B$8^2))*$B$9*(1-$B$10))</f>
        <v>3851.76584696055</v>
      </c>
      <c r="Q716" s="14" t="n">
        <f aca="true">$B$16+NORMINV(RAND(),0,SQRT($B$13*($B$7+$B$8^2))*$B$9*(1-$B$10))</f>
        <v>4252.88959073139</v>
      </c>
      <c r="R716" s="14" t="n">
        <f aca="false">$B$4-13*($B$5+$B$6)/30-IF($B$11&lt;=13,$B$12,0)+0</f>
        <v>8876.66666666667</v>
      </c>
      <c r="S716" s="14" t="n">
        <f aca="false">$B$4-27*($B$5+$B$6)/30-IF($B$11&lt;=27,$B$12,0)+L716</f>
        <v>11110.9619701402</v>
      </c>
      <c r="T716" s="14" t="n">
        <f aca="false">$B$4-41*($B$5+$B$6)/30-IF($B$11&lt;=41,$B$12,0)+L716+M716</f>
        <v>1212.1466000237</v>
      </c>
      <c r="U716" s="14" t="n">
        <f aca="false">$B$4-55*($B$5+$B$6)/30-IF($B$11&lt;=55,$B$12,0)+L716+M716+N716</f>
        <v>3147.39417135288</v>
      </c>
      <c r="V716" s="14" t="n">
        <f aca="false">$B$4-69*($B$5+$B$6)/30-IF($B$11&lt;=69,$B$12,0)+L716+M716+N716+O716</f>
        <v>4816.08199943996</v>
      </c>
      <c r="W716" s="14" t="n">
        <f aca="false">$B$4-83*($B$5+$B$6)/30-IF($B$11&lt;=83,$B$12,0)+L716+M716+N716+O716+P716</f>
        <v>6381.18117973384</v>
      </c>
      <c r="X716" s="14" t="n">
        <f aca="false">$B$4-90*($B$5+$B$6)/30-IF($B$11&lt;=90,$B$12,0)+L716+M716+N716+O716+P716+Q716</f>
        <v>9490.7374371319</v>
      </c>
      <c r="AA716" s="14" t="n">
        <f aca="false">MIN(R716:X716)</f>
        <v>1212.1466000237</v>
      </c>
    </row>
    <row r="717" customFormat="false" ht="15" hidden="false" customHeight="false" outlineLevel="0" collapsed="false">
      <c r="K717" s="2" t="n">
        <v>712</v>
      </c>
      <c r="L717" s="14" t="n">
        <f aca="true">$B$16+NORMINV(RAND(),0,SQRT($B$13*($B$7+$B$8^2))*$B$9*(1-$B$10))</f>
        <v>3658.08913858949</v>
      </c>
      <c r="M717" s="14" t="n">
        <f aca="true">$B$16+NORMINV(RAND(),0,SQRT($B$13*($B$7+$B$8^2))*$B$9*(1-$B$10))</f>
        <v>4009.62284585338</v>
      </c>
      <c r="N717" s="14" t="n">
        <f aca="true">$B$16+NORMINV(RAND(),0,SQRT($B$13*($B$7+$B$8^2))*$B$9*(1-$B$10))</f>
        <v>3985.71786909942</v>
      </c>
      <c r="O717" s="14" t="n">
        <f aca="true">$B$16+NORMINV(RAND(),0,SQRT($B$13*($B$7+$B$8^2))*$B$9*(1-$B$10))</f>
        <v>3788.35893658818</v>
      </c>
      <c r="P717" s="14" t="n">
        <f aca="true">$B$16+NORMINV(RAND(),0,SQRT($B$13*($B$7+$B$8^2))*$B$9*(1-$B$10))</f>
        <v>4802.95592931387</v>
      </c>
      <c r="Q717" s="14" t="n">
        <f aca="true">$B$16+NORMINV(RAND(),0,SQRT($B$13*($B$7+$B$8^2))*$B$9*(1-$B$10))</f>
        <v>4044.07205558309</v>
      </c>
      <c r="R717" s="14" t="n">
        <f aca="false">$B$4-13*($B$5+$B$6)/30-IF($B$11&lt;=13,$B$12,0)+0</f>
        <v>8876.66666666667</v>
      </c>
      <c r="S717" s="14" t="n">
        <f aca="false">$B$4-27*($B$5+$B$6)/30-IF($B$11&lt;=27,$B$12,0)+L717</f>
        <v>10248.0891385895</v>
      </c>
      <c r="T717" s="14" t="n">
        <f aca="false">$B$4-41*($B$5+$B$6)/30-IF($B$11&lt;=41,$B$12,0)+L717+M717</f>
        <v>786.245317776203</v>
      </c>
      <c r="U717" s="14" t="n">
        <f aca="false">$B$4-55*($B$5+$B$6)/30-IF($B$11&lt;=55,$B$12,0)+L717+M717+N717</f>
        <v>2485.29652020895</v>
      </c>
      <c r="V717" s="14" t="n">
        <f aca="false">$B$4-69*($B$5+$B$6)/30-IF($B$11&lt;=69,$B$12,0)+L717+M717+N717+O717</f>
        <v>3986.98879013047</v>
      </c>
      <c r="W717" s="14" t="n">
        <f aca="false">$B$4-83*($B$5+$B$6)/30-IF($B$11&lt;=83,$B$12,0)+L717+M717+N717+O717+P717</f>
        <v>6503.27805277767</v>
      </c>
      <c r="X717" s="14" t="n">
        <f aca="false">$B$4-90*($B$5+$B$6)/30-IF($B$11&lt;=90,$B$12,0)+L717+M717+N717+O717+P717+Q717</f>
        <v>9404.01677502743</v>
      </c>
      <c r="AA717" s="14" t="n">
        <f aca="false">MIN(R717:X717)</f>
        <v>786.245317776203</v>
      </c>
    </row>
    <row r="718" customFormat="false" ht="15" hidden="false" customHeight="false" outlineLevel="0" collapsed="false">
      <c r="K718" s="2" t="n">
        <v>713</v>
      </c>
      <c r="L718" s="14" t="n">
        <f aca="true">$B$16+NORMINV(RAND(),0,SQRT($B$13*($B$7+$B$8^2))*$B$9*(1-$B$10))</f>
        <v>4001.64342577624</v>
      </c>
      <c r="M718" s="14" t="n">
        <f aca="true">$B$16+NORMINV(RAND(),0,SQRT($B$13*($B$7+$B$8^2))*$B$9*(1-$B$10))</f>
        <v>3781.15968989328</v>
      </c>
      <c r="N718" s="14" t="n">
        <f aca="true">$B$16+NORMINV(RAND(),0,SQRT($B$13*($B$7+$B$8^2))*$B$9*(1-$B$10))</f>
        <v>4018.76670385254</v>
      </c>
      <c r="O718" s="14" t="n">
        <f aca="true">$B$16+NORMINV(RAND(),0,SQRT($B$13*($B$7+$B$8^2))*$B$9*(1-$B$10))</f>
        <v>4048.82139332992</v>
      </c>
      <c r="P718" s="14" t="n">
        <f aca="true">$B$16+NORMINV(RAND(),0,SQRT($B$13*($B$7+$B$8^2))*$B$9*(1-$B$10))</f>
        <v>4007.59937418575</v>
      </c>
      <c r="Q718" s="14" t="n">
        <f aca="true">$B$16+NORMINV(RAND(),0,SQRT($B$13*($B$7+$B$8^2))*$B$9*(1-$B$10))</f>
        <v>4834.54840636896</v>
      </c>
      <c r="R718" s="14" t="n">
        <f aca="false">$B$4-13*($B$5+$B$6)/30-IF($B$11&lt;=13,$B$12,0)+0</f>
        <v>8876.66666666667</v>
      </c>
      <c r="S718" s="14" t="n">
        <f aca="false">$B$4-27*($B$5+$B$6)/30-IF($B$11&lt;=27,$B$12,0)+L718</f>
        <v>10591.6434257762</v>
      </c>
      <c r="T718" s="14" t="n">
        <f aca="false">$B$4-41*($B$5+$B$6)/30-IF($B$11&lt;=41,$B$12,0)+L718+M718</f>
        <v>901.336449002855</v>
      </c>
      <c r="U718" s="14" t="n">
        <f aca="false">$B$4-55*($B$5+$B$6)/30-IF($B$11&lt;=55,$B$12,0)+L718+M718+N718</f>
        <v>2633.43648618873</v>
      </c>
      <c r="V718" s="14" t="n">
        <f aca="false">$B$4-69*($B$5+$B$6)/30-IF($B$11&lt;=69,$B$12,0)+L718+M718+N718+O718</f>
        <v>4395.59121285199</v>
      </c>
      <c r="W718" s="14" t="n">
        <f aca="false">$B$4-83*($B$5+$B$6)/30-IF($B$11&lt;=83,$B$12,0)+L718+M718+N718+O718+P718</f>
        <v>6116.52392037107</v>
      </c>
      <c r="X718" s="14" t="n">
        <f aca="false">$B$4-90*($B$5+$B$6)/30-IF($B$11&lt;=90,$B$12,0)+L718+M718+N718+O718+P718+Q718</f>
        <v>9807.73899340669</v>
      </c>
      <c r="AA718" s="14" t="n">
        <f aca="false">MIN(R718:X718)</f>
        <v>901.336449002855</v>
      </c>
    </row>
    <row r="719" customFormat="false" ht="15" hidden="false" customHeight="false" outlineLevel="0" collapsed="false">
      <c r="K719" s="2" t="n">
        <v>714</v>
      </c>
      <c r="L719" s="14" t="n">
        <f aca="true">$B$16+NORMINV(RAND(),0,SQRT($B$13*($B$7+$B$8^2))*$B$9*(1-$B$10))</f>
        <v>3912.41021516755</v>
      </c>
      <c r="M719" s="14" t="n">
        <f aca="true">$B$16+NORMINV(RAND(),0,SQRT($B$13*($B$7+$B$8^2))*$B$9*(1-$B$10))</f>
        <v>4184.23009508598</v>
      </c>
      <c r="N719" s="14" t="n">
        <f aca="true">$B$16+NORMINV(RAND(),0,SQRT($B$13*($B$7+$B$8^2))*$B$9*(1-$B$10))</f>
        <v>4674.60740876779</v>
      </c>
      <c r="O719" s="14" t="n">
        <f aca="true">$B$16+NORMINV(RAND(),0,SQRT($B$13*($B$7+$B$8^2))*$B$9*(1-$B$10))</f>
        <v>4258.90479709968</v>
      </c>
      <c r="P719" s="14" t="n">
        <f aca="true">$B$16+NORMINV(RAND(),0,SQRT($B$13*($B$7+$B$8^2))*$B$9*(1-$B$10))</f>
        <v>4566.42688685918</v>
      </c>
      <c r="Q719" s="14" t="n">
        <f aca="true">$B$16+NORMINV(RAND(),0,SQRT($B$13*($B$7+$B$8^2))*$B$9*(1-$B$10))</f>
        <v>3782.06476422214</v>
      </c>
      <c r="R719" s="14" t="n">
        <f aca="false">$B$4-13*($B$5+$B$6)/30-IF($B$11&lt;=13,$B$12,0)+0</f>
        <v>8876.66666666667</v>
      </c>
      <c r="S719" s="14" t="n">
        <f aca="false">$B$4-27*($B$5+$B$6)/30-IF($B$11&lt;=27,$B$12,0)+L719</f>
        <v>10502.4102151676</v>
      </c>
      <c r="T719" s="14" t="n">
        <f aca="false">$B$4-41*($B$5+$B$6)/30-IF($B$11&lt;=41,$B$12,0)+L719+M719</f>
        <v>1215.17364358687</v>
      </c>
      <c r="U719" s="14" t="n">
        <f aca="false">$B$4-55*($B$5+$B$6)/30-IF($B$11&lt;=55,$B$12,0)+L719+M719+N719</f>
        <v>3603.11438568799</v>
      </c>
      <c r="V719" s="14" t="n">
        <f aca="false">$B$4-69*($B$5+$B$6)/30-IF($B$11&lt;=69,$B$12,0)+L719+M719+N719+O719</f>
        <v>5575.35251612101</v>
      </c>
      <c r="W719" s="14" t="n">
        <f aca="false">$B$4-83*($B$5+$B$6)/30-IF($B$11&lt;=83,$B$12,0)+L719+M719+N719+O719+P719</f>
        <v>7855.11273631352</v>
      </c>
      <c r="X719" s="14" t="n">
        <f aca="false">$B$4-90*($B$5+$B$6)/30-IF($B$11&lt;=90,$B$12,0)+L719+M719+N719+O719+P719+Q719</f>
        <v>10493.8441672023</v>
      </c>
      <c r="AA719" s="14" t="n">
        <f aca="false">MIN(R719:X719)</f>
        <v>1215.17364358687</v>
      </c>
    </row>
    <row r="720" customFormat="false" ht="15" hidden="false" customHeight="false" outlineLevel="0" collapsed="false">
      <c r="K720" s="2" t="n">
        <v>715</v>
      </c>
      <c r="L720" s="14" t="n">
        <f aca="true">$B$16+NORMINV(RAND(),0,SQRT($B$13*($B$7+$B$8^2))*$B$9*(1-$B$10))</f>
        <v>3782.34334699424</v>
      </c>
      <c r="M720" s="14" t="n">
        <f aca="true">$B$16+NORMINV(RAND(),0,SQRT($B$13*($B$7+$B$8^2))*$B$9*(1-$B$10))</f>
        <v>3646.01366006506</v>
      </c>
      <c r="N720" s="14" t="n">
        <f aca="true">$B$16+NORMINV(RAND(),0,SQRT($B$13*($B$7+$B$8^2))*$B$9*(1-$B$10))</f>
        <v>3851.21189861962</v>
      </c>
      <c r="O720" s="14" t="n">
        <f aca="true">$B$16+NORMINV(RAND(),0,SQRT($B$13*($B$7+$B$8^2))*$B$9*(1-$B$10))</f>
        <v>4309.06098422774</v>
      </c>
      <c r="P720" s="14" t="n">
        <f aca="true">$B$16+NORMINV(RAND(),0,SQRT($B$13*($B$7+$B$8^2))*$B$9*(1-$B$10))</f>
        <v>4339.08081968015</v>
      </c>
      <c r="Q720" s="14" t="n">
        <f aca="true">$B$16+NORMINV(RAND(),0,SQRT($B$13*($B$7+$B$8^2))*$B$9*(1-$B$10))</f>
        <v>3571.88073236403</v>
      </c>
      <c r="R720" s="14" t="n">
        <f aca="false">$B$4-13*($B$5+$B$6)/30-IF($B$11&lt;=13,$B$12,0)+0</f>
        <v>8876.66666666667</v>
      </c>
      <c r="S720" s="14" t="n">
        <f aca="false">$B$4-27*($B$5+$B$6)/30-IF($B$11&lt;=27,$B$12,0)+L720</f>
        <v>10372.3433469942</v>
      </c>
      <c r="T720" s="14" t="n">
        <f aca="false">$B$4-41*($B$5+$B$6)/30-IF($B$11&lt;=41,$B$12,0)+L720+M720</f>
        <v>546.890340392628</v>
      </c>
      <c r="U720" s="14" t="n">
        <f aca="false">$B$4-55*($B$5+$B$6)/30-IF($B$11&lt;=55,$B$12,0)+L720+M720+N720</f>
        <v>2111.43557234558</v>
      </c>
      <c r="V720" s="14" t="n">
        <f aca="false">$B$4-69*($B$5+$B$6)/30-IF($B$11&lt;=69,$B$12,0)+L720+M720+N720+O720</f>
        <v>4133.82988990666</v>
      </c>
      <c r="W720" s="14" t="n">
        <f aca="false">$B$4-83*($B$5+$B$6)/30-IF($B$11&lt;=83,$B$12,0)+L720+M720+N720+O720+P720</f>
        <v>6186.24404292014</v>
      </c>
      <c r="X720" s="14" t="n">
        <f aca="false">$B$4-90*($B$5+$B$6)/30-IF($B$11&lt;=90,$B$12,0)+L720+M720+N720+O720+P720+Q720</f>
        <v>8614.79144195083</v>
      </c>
      <c r="AA720" s="14" t="n">
        <f aca="false">MIN(R720:X720)</f>
        <v>546.890340392628</v>
      </c>
    </row>
    <row r="721" customFormat="false" ht="15" hidden="false" customHeight="false" outlineLevel="0" collapsed="false">
      <c r="K721" s="2" t="n">
        <v>716</v>
      </c>
      <c r="L721" s="14" t="n">
        <f aca="true">$B$16+NORMINV(RAND(),0,SQRT($B$13*($B$7+$B$8^2))*$B$9*(1-$B$10))</f>
        <v>4253.85560620159</v>
      </c>
      <c r="M721" s="14" t="n">
        <f aca="true">$B$16+NORMINV(RAND(),0,SQRT($B$13*($B$7+$B$8^2))*$B$9*(1-$B$10))</f>
        <v>4397.42270640047</v>
      </c>
      <c r="N721" s="14" t="n">
        <f aca="true">$B$16+NORMINV(RAND(),0,SQRT($B$13*($B$7+$B$8^2))*$B$9*(1-$B$10))</f>
        <v>3909.51528756984</v>
      </c>
      <c r="O721" s="14" t="n">
        <f aca="true">$B$16+NORMINV(RAND(),0,SQRT($B$13*($B$7+$B$8^2))*$B$9*(1-$B$10))</f>
        <v>3960.35500865405</v>
      </c>
      <c r="P721" s="14" t="n">
        <f aca="true">$B$16+NORMINV(RAND(),0,SQRT($B$13*($B$7+$B$8^2))*$B$9*(1-$B$10))</f>
        <v>4471.15486786831</v>
      </c>
      <c r="Q721" s="14" t="n">
        <f aca="true">$B$16+NORMINV(RAND(),0,SQRT($B$13*($B$7+$B$8^2))*$B$9*(1-$B$10))</f>
        <v>3994.43124017495</v>
      </c>
      <c r="R721" s="14" t="n">
        <f aca="false">$B$4-13*($B$5+$B$6)/30-IF($B$11&lt;=13,$B$12,0)+0</f>
        <v>8876.66666666667</v>
      </c>
      <c r="S721" s="14" t="n">
        <f aca="false">$B$4-27*($B$5+$B$6)/30-IF($B$11&lt;=27,$B$12,0)+L721</f>
        <v>10843.8556062016</v>
      </c>
      <c r="T721" s="14" t="n">
        <f aca="false">$B$4-41*($B$5+$B$6)/30-IF($B$11&lt;=41,$B$12,0)+L721+M721</f>
        <v>1769.81164593539</v>
      </c>
      <c r="U721" s="14" t="n">
        <f aca="false">$B$4-55*($B$5+$B$6)/30-IF($B$11&lt;=55,$B$12,0)+L721+M721+N721</f>
        <v>3392.66026683857</v>
      </c>
      <c r="V721" s="14" t="n">
        <f aca="false">$B$4-69*($B$5+$B$6)/30-IF($B$11&lt;=69,$B$12,0)+L721+M721+N721+O721</f>
        <v>5066.34860882595</v>
      </c>
      <c r="W721" s="14" t="n">
        <f aca="false">$B$4-83*($B$5+$B$6)/30-IF($B$11&lt;=83,$B$12,0)+L721+M721+N721+O721+P721</f>
        <v>7250.83681002759</v>
      </c>
      <c r="X721" s="14" t="n">
        <f aca="false">$B$4-90*($B$5+$B$6)/30-IF($B$11&lt;=90,$B$12,0)+L721+M721+N721+O721+P721+Q721</f>
        <v>10101.9347168692</v>
      </c>
      <c r="AA721" s="14" t="n">
        <f aca="false">MIN(R721:X721)</f>
        <v>1769.81164593539</v>
      </c>
    </row>
    <row r="722" customFormat="false" ht="15" hidden="false" customHeight="false" outlineLevel="0" collapsed="false">
      <c r="K722" s="2" t="n">
        <v>717</v>
      </c>
      <c r="L722" s="14" t="n">
        <f aca="true">$B$16+NORMINV(RAND(),0,SQRT($B$13*($B$7+$B$8^2))*$B$9*(1-$B$10))</f>
        <v>4024.9102388285</v>
      </c>
      <c r="M722" s="14" t="n">
        <f aca="true">$B$16+NORMINV(RAND(),0,SQRT($B$13*($B$7+$B$8^2))*$B$9*(1-$B$10))</f>
        <v>4466.46726301907</v>
      </c>
      <c r="N722" s="14" t="n">
        <f aca="true">$B$16+NORMINV(RAND(),0,SQRT($B$13*($B$7+$B$8^2))*$B$9*(1-$B$10))</f>
        <v>3711.76709945177</v>
      </c>
      <c r="O722" s="14" t="n">
        <f aca="true">$B$16+NORMINV(RAND(),0,SQRT($B$13*($B$7+$B$8^2))*$B$9*(1-$B$10))</f>
        <v>3769.79627092906</v>
      </c>
      <c r="P722" s="14" t="n">
        <f aca="true">$B$16+NORMINV(RAND(),0,SQRT($B$13*($B$7+$B$8^2))*$B$9*(1-$B$10))</f>
        <v>3895.45787080549</v>
      </c>
      <c r="Q722" s="14" t="n">
        <f aca="true">$B$16+NORMINV(RAND(),0,SQRT($B$13*($B$7+$B$8^2))*$B$9*(1-$B$10))</f>
        <v>4367.05249357012</v>
      </c>
      <c r="R722" s="14" t="n">
        <f aca="false">$B$4-13*($B$5+$B$6)/30-IF($B$11&lt;=13,$B$12,0)+0</f>
        <v>8876.66666666667</v>
      </c>
      <c r="S722" s="14" t="n">
        <f aca="false">$B$4-27*($B$5+$B$6)/30-IF($B$11&lt;=27,$B$12,0)+L722</f>
        <v>10614.9102388285</v>
      </c>
      <c r="T722" s="14" t="n">
        <f aca="false">$B$4-41*($B$5+$B$6)/30-IF($B$11&lt;=41,$B$12,0)+L722+M722</f>
        <v>1609.9108351809</v>
      </c>
      <c r="U722" s="14" t="n">
        <f aca="false">$B$4-55*($B$5+$B$6)/30-IF($B$11&lt;=55,$B$12,0)+L722+M722+N722</f>
        <v>3035.01126796601</v>
      </c>
      <c r="V722" s="14" t="n">
        <f aca="false">$B$4-69*($B$5+$B$6)/30-IF($B$11&lt;=69,$B$12,0)+L722+M722+N722+O722</f>
        <v>4518.1408722284</v>
      </c>
      <c r="W722" s="14" t="n">
        <f aca="false">$B$4-83*($B$5+$B$6)/30-IF($B$11&lt;=83,$B$12,0)+L722+M722+N722+O722+P722</f>
        <v>6126.93207636722</v>
      </c>
      <c r="X722" s="14" t="n">
        <f aca="false">$B$4-90*($B$5+$B$6)/30-IF($B$11&lt;=90,$B$12,0)+L722+M722+N722+O722+P722+Q722</f>
        <v>9350.65123660401</v>
      </c>
      <c r="AA722" s="14" t="n">
        <f aca="false">MIN(R722:X722)</f>
        <v>1609.9108351809</v>
      </c>
    </row>
    <row r="723" customFormat="false" ht="15" hidden="false" customHeight="false" outlineLevel="0" collapsed="false">
      <c r="K723" s="2" t="n">
        <v>718</v>
      </c>
      <c r="L723" s="14" t="n">
        <f aca="true">$B$16+NORMINV(RAND(),0,SQRT($B$13*($B$7+$B$8^2))*$B$9*(1-$B$10))</f>
        <v>4174.84690363831</v>
      </c>
      <c r="M723" s="14" t="n">
        <f aca="true">$B$16+NORMINV(RAND(),0,SQRT($B$13*($B$7+$B$8^2))*$B$9*(1-$B$10))</f>
        <v>4112.21232322298</v>
      </c>
      <c r="N723" s="14" t="n">
        <f aca="true">$B$16+NORMINV(RAND(),0,SQRT($B$13*($B$7+$B$8^2))*$B$9*(1-$B$10))</f>
        <v>4161.83100987042</v>
      </c>
      <c r="O723" s="14" t="n">
        <f aca="true">$B$16+NORMINV(RAND(),0,SQRT($B$13*($B$7+$B$8^2))*$B$9*(1-$B$10))</f>
        <v>4417.58807080215</v>
      </c>
      <c r="P723" s="14" t="n">
        <f aca="true">$B$16+NORMINV(RAND(),0,SQRT($B$13*($B$7+$B$8^2))*$B$9*(1-$B$10))</f>
        <v>3934.61020705861</v>
      </c>
      <c r="Q723" s="14" t="n">
        <f aca="true">$B$16+NORMINV(RAND(),0,SQRT($B$13*($B$7+$B$8^2))*$B$9*(1-$B$10))</f>
        <v>4408.3412360377</v>
      </c>
      <c r="R723" s="14" t="n">
        <f aca="false">$B$4-13*($B$5+$B$6)/30-IF($B$11&lt;=13,$B$12,0)+0</f>
        <v>8876.66666666667</v>
      </c>
      <c r="S723" s="14" t="n">
        <f aca="false">$B$4-27*($B$5+$B$6)/30-IF($B$11&lt;=27,$B$12,0)+L723</f>
        <v>10764.8469036383</v>
      </c>
      <c r="T723" s="14" t="n">
        <f aca="false">$B$4-41*($B$5+$B$6)/30-IF($B$11&lt;=41,$B$12,0)+L723+M723</f>
        <v>1405.59256019462</v>
      </c>
      <c r="U723" s="14" t="n">
        <f aca="false">$B$4-55*($B$5+$B$6)/30-IF($B$11&lt;=55,$B$12,0)+L723+M723+N723</f>
        <v>3280.75690339837</v>
      </c>
      <c r="V723" s="14" t="n">
        <f aca="false">$B$4-69*($B$5+$B$6)/30-IF($B$11&lt;=69,$B$12,0)+L723+M723+N723+O723</f>
        <v>5411.67830753386</v>
      </c>
      <c r="W723" s="14" t="n">
        <f aca="false">$B$4-83*($B$5+$B$6)/30-IF($B$11&lt;=83,$B$12,0)+L723+M723+N723+O723+P723</f>
        <v>7059.6218479258</v>
      </c>
      <c r="X723" s="14" t="n">
        <f aca="false">$B$4-90*($B$5+$B$6)/30-IF($B$11&lt;=90,$B$12,0)+L723+M723+N723+O723+P723+Q723</f>
        <v>10324.6297506302</v>
      </c>
      <c r="AA723" s="14" t="n">
        <f aca="false">MIN(R723:X723)</f>
        <v>1405.59256019462</v>
      </c>
    </row>
    <row r="724" customFormat="false" ht="15" hidden="false" customHeight="false" outlineLevel="0" collapsed="false">
      <c r="K724" s="2" t="n">
        <v>719</v>
      </c>
      <c r="L724" s="14" t="n">
        <f aca="true">$B$16+NORMINV(RAND(),0,SQRT($B$13*($B$7+$B$8^2))*$B$9*(1-$B$10))</f>
        <v>3528.56304572087</v>
      </c>
      <c r="M724" s="14" t="n">
        <f aca="true">$B$16+NORMINV(RAND(),0,SQRT($B$13*($B$7+$B$8^2))*$B$9*(1-$B$10))</f>
        <v>4157.14611948997</v>
      </c>
      <c r="N724" s="14" t="n">
        <f aca="true">$B$16+NORMINV(RAND(),0,SQRT($B$13*($B$7+$B$8^2))*$B$9*(1-$B$10))</f>
        <v>4363.1802828745</v>
      </c>
      <c r="O724" s="14" t="n">
        <f aca="true">$B$16+NORMINV(RAND(),0,SQRT($B$13*($B$7+$B$8^2))*$B$9*(1-$B$10))</f>
        <v>3782.37092706079</v>
      </c>
      <c r="P724" s="14" t="n">
        <f aca="true">$B$16+NORMINV(RAND(),0,SQRT($B$13*($B$7+$B$8^2))*$B$9*(1-$B$10))</f>
        <v>3607.05665267846</v>
      </c>
      <c r="Q724" s="14" t="n">
        <f aca="true">$B$16+NORMINV(RAND(),0,SQRT($B$13*($B$7+$B$8^2))*$B$9*(1-$B$10))</f>
        <v>4360.65191675986</v>
      </c>
      <c r="R724" s="14" t="n">
        <f aca="false">$B$4-13*($B$5+$B$6)/30-IF($B$11&lt;=13,$B$12,0)+0</f>
        <v>8876.66666666667</v>
      </c>
      <c r="S724" s="14" t="n">
        <f aca="false">$B$4-27*($B$5+$B$6)/30-IF($B$11&lt;=27,$B$12,0)+L724</f>
        <v>10118.5630457209</v>
      </c>
      <c r="T724" s="14" t="n">
        <f aca="false">$B$4-41*($B$5+$B$6)/30-IF($B$11&lt;=41,$B$12,0)+L724+M724</f>
        <v>804.242498544164</v>
      </c>
      <c r="U724" s="14" t="n">
        <f aca="false">$B$4-55*($B$5+$B$6)/30-IF($B$11&lt;=55,$B$12,0)+L724+M724+N724</f>
        <v>2880.756114752</v>
      </c>
      <c r="V724" s="14" t="n">
        <f aca="false">$B$4-69*($B$5+$B$6)/30-IF($B$11&lt;=69,$B$12,0)+L724+M724+N724+O724</f>
        <v>4376.46037514612</v>
      </c>
      <c r="W724" s="14" t="n">
        <f aca="false">$B$4-83*($B$5+$B$6)/30-IF($B$11&lt;=83,$B$12,0)+L724+M724+N724+O724+P724</f>
        <v>5696.85036115792</v>
      </c>
      <c r="X724" s="14" t="n">
        <f aca="false">$B$4-90*($B$5+$B$6)/30-IF($B$11&lt;=90,$B$12,0)+L724+M724+N724+O724+P724+Q724</f>
        <v>8914.16894458445</v>
      </c>
      <c r="AA724" s="14" t="n">
        <f aca="false">MIN(R724:X724)</f>
        <v>804.242498544164</v>
      </c>
    </row>
    <row r="725" customFormat="false" ht="15" hidden="false" customHeight="false" outlineLevel="0" collapsed="false">
      <c r="K725" s="2" t="n">
        <v>720</v>
      </c>
      <c r="L725" s="14" t="n">
        <f aca="true">$B$16+NORMINV(RAND(),0,SQRT($B$13*($B$7+$B$8^2))*$B$9*(1-$B$10))</f>
        <v>4473.69656949</v>
      </c>
      <c r="M725" s="14" t="n">
        <f aca="true">$B$16+NORMINV(RAND(),0,SQRT($B$13*($B$7+$B$8^2))*$B$9*(1-$B$10))</f>
        <v>4336.14875932356</v>
      </c>
      <c r="N725" s="14" t="n">
        <f aca="true">$B$16+NORMINV(RAND(),0,SQRT($B$13*($B$7+$B$8^2))*$B$9*(1-$B$10))</f>
        <v>4085.05003176417</v>
      </c>
      <c r="O725" s="14" t="n">
        <f aca="true">$B$16+NORMINV(RAND(),0,SQRT($B$13*($B$7+$B$8^2))*$B$9*(1-$B$10))</f>
        <v>3971.60505540099</v>
      </c>
      <c r="P725" s="14" t="n">
        <f aca="true">$B$16+NORMINV(RAND(),0,SQRT($B$13*($B$7+$B$8^2))*$B$9*(1-$B$10))</f>
        <v>3760.62569490306</v>
      </c>
      <c r="Q725" s="14" t="n">
        <f aca="true">$B$16+NORMINV(RAND(),0,SQRT($B$13*($B$7+$B$8^2))*$B$9*(1-$B$10))</f>
        <v>4344.49308175057</v>
      </c>
      <c r="R725" s="14" t="n">
        <f aca="false">$B$4-13*($B$5+$B$6)/30-IF($B$11&lt;=13,$B$12,0)+0</f>
        <v>8876.66666666667</v>
      </c>
      <c r="S725" s="14" t="n">
        <f aca="false">$B$4-27*($B$5+$B$6)/30-IF($B$11&lt;=27,$B$12,0)+L725</f>
        <v>11063.69656949</v>
      </c>
      <c r="T725" s="14" t="n">
        <f aca="false">$B$4-41*($B$5+$B$6)/30-IF($B$11&lt;=41,$B$12,0)+L725+M725</f>
        <v>1928.3786621469</v>
      </c>
      <c r="U725" s="14" t="n">
        <f aca="false">$B$4-55*($B$5+$B$6)/30-IF($B$11&lt;=55,$B$12,0)+L725+M725+N725</f>
        <v>3726.7620272444</v>
      </c>
      <c r="V725" s="14" t="n">
        <f aca="false">$B$4-69*($B$5+$B$6)/30-IF($B$11&lt;=69,$B$12,0)+L725+M725+N725+O725</f>
        <v>5411.70041597872</v>
      </c>
      <c r="W725" s="14" t="n">
        <f aca="false">$B$4-83*($B$5+$B$6)/30-IF($B$11&lt;=83,$B$12,0)+L725+M725+N725+O725+P725</f>
        <v>6885.65944421511</v>
      </c>
      <c r="X725" s="14" t="n">
        <f aca="false">$B$4-90*($B$5+$B$6)/30-IF($B$11&lt;=90,$B$12,0)+L725+M725+N725+O725+P725+Q725</f>
        <v>10086.8191926323</v>
      </c>
      <c r="AA725" s="14" t="n">
        <f aca="false">MIN(R725:X725)</f>
        <v>1928.3786621469</v>
      </c>
    </row>
    <row r="726" customFormat="false" ht="15" hidden="false" customHeight="false" outlineLevel="0" collapsed="false">
      <c r="K726" s="2" t="n">
        <v>721</v>
      </c>
      <c r="L726" s="14" t="n">
        <f aca="true">$B$16+NORMINV(RAND(),0,SQRT($B$13*($B$7+$B$8^2))*$B$9*(1-$B$10))</f>
        <v>4442.26005238223</v>
      </c>
      <c r="M726" s="14" t="n">
        <f aca="true">$B$16+NORMINV(RAND(),0,SQRT($B$13*($B$7+$B$8^2))*$B$9*(1-$B$10))</f>
        <v>3895.53876935109</v>
      </c>
      <c r="N726" s="14" t="n">
        <f aca="true">$B$16+NORMINV(RAND(),0,SQRT($B$13*($B$7+$B$8^2))*$B$9*(1-$B$10))</f>
        <v>3759.33105245209</v>
      </c>
      <c r="O726" s="14" t="n">
        <f aca="true">$B$16+NORMINV(RAND(),0,SQRT($B$13*($B$7+$B$8^2))*$B$9*(1-$B$10))</f>
        <v>4194.07217217334</v>
      </c>
      <c r="P726" s="14" t="n">
        <f aca="true">$B$16+NORMINV(RAND(),0,SQRT($B$13*($B$7+$B$8^2))*$B$9*(1-$B$10))</f>
        <v>3642.49172280421</v>
      </c>
      <c r="Q726" s="14" t="n">
        <f aca="true">$B$16+NORMINV(RAND(),0,SQRT($B$13*($B$7+$B$8^2))*$B$9*(1-$B$10))</f>
        <v>3606.15103580452</v>
      </c>
      <c r="R726" s="14" t="n">
        <f aca="false">$B$4-13*($B$5+$B$6)/30-IF($B$11&lt;=13,$B$12,0)+0</f>
        <v>8876.66666666667</v>
      </c>
      <c r="S726" s="14" t="n">
        <f aca="false">$B$4-27*($B$5+$B$6)/30-IF($B$11&lt;=27,$B$12,0)+L726</f>
        <v>11032.2600523822</v>
      </c>
      <c r="T726" s="14" t="n">
        <f aca="false">$B$4-41*($B$5+$B$6)/30-IF($B$11&lt;=41,$B$12,0)+L726+M726</f>
        <v>1456.33215506665</v>
      </c>
      <c r="U726" s="14" t="n">
        <f aca="false">$B$4-55*($B$5+$B$6)/30-IF($B$11&lt;=55,$B$12,0)+L726+M726+N726</f>
        <v>2928.99654085208</v>
      </c>
      <c r="V726" s="14" t="n">
        <f aca="false">$B$4-69*($B$5+$B$6)/30-IF($B$11&lt;=69,$B$12,0)+L726+M726+N726+O726</f>
        <v>4836.40204635875</v>
      </c>
      <c r="W726" s="14" t="n">
        <f aca="false">$B$4-83*($B$5+$B$6)/30-IF($B$11&lt;=83,$B$12,0)+L726+M726+N726+O726+P726</f>
        <v>6192.22710249629</v>
      </c>
      <c r="X726" s="14" t="n">
        <f aca="false">$B$4-90*($B$5+$B$6)/30-IF($B$11&lt;=90,$B$12,0)+L726+M726+N726+O726+P726+Q726</f>
        <v>8655.04480496747</v>
      </c>
      <c r="AA726" s="14" t="n">
        <f aca="false">MIN(R726:X726)</f>
        <v>1456.33215506665</v>
      </c>
    </row>
    <row r="727" customFormat="false" ht="15" hidden="false" customHeight="false" outlineLevel="0" collapsed="false">
      <c r="K727" s="2" t="n">
        <v>722</v>
      </c>
      <c r="L727" s="14" t="n">
        <f aca="true">$B$16+NORMINV(RAND(),0,SQRT($B$13*($B$7+$B$8^2))*$B$9*(1-$B$10))</f>
        <v>3628.93629558079</v>
      </c>
      <c r="M727" s="14" t="n">
        <f aca="true">$B$16+NORMINV(RAND(),0,SQRT($B$13*($B$7+$B$8^2))*$B$9*(1-$B$10))</f>
        <v>4251.21610902154</v>
      </c>
      <c r="N727" s="14" t="n">
        <f aca="true">$B$16+NORMINV(RAND(),0,SQRT($B$13*($B$7+$B$8^2))*$B$9*(1-$B$10))</f>
        <v>4302.10884749968</v>
      </c>
      <c r="O727" s="14" t="n">
        <f aca="true">$B$16+NORMINV(RAND(),0,SQRT($B$13*($B$7+$B$8^2))*$B$9*(1-$B$10))</f>
        <v>4399.17820358709</v>
      </c>
      <c r="P727" s="14" t="n">
        <f aca="true">$B$16+NORMINV(RAND(),0,SQRT($B$13*($B$7+$B$8^2))*$B$9*(1-$B$10))</f>
        <v>3907.90589337051</v>
      </c>
      <c r="Q727" s="14" t="n">
        <f aca="true">$B$16+NORMINV(RAND(),0,SQRT($B$13*($B$7+$B$8^2))*$B$9*(1-$B$10))</f>
        <v>3598.63941262094</v>
      </c>
      <c r="R727" s="14" t="n">
        <f aca="false">$B$4-13*($B$5+$B$6)/30-IF($B$11&lt;=13,$B$12,0)+0</f>
        <v>8876.66666666667</v>
      </c>
      <c r="S727" s="14" t="n">
        <f aca="false">$B$4-27*($B$5+$B$6)/30-IF($B$11&lt;=27,$B$12,0)+L727</f>
        <v>10218.9362955808</v>
      </c>
      <c r="T727" s="14" t="n">
        <f aca="false">$B$4-41*($B$5+$B$6)/30-IF($B$11&lt;=41,$B$12,0)+L727+M727</f>
        <v>998.685737935658</v>
      </c>
      <c r="U727" s="14" t="n">
        <f aca="false">$B$4-55*($B$5+$B$6)/30-IF($B$11&lt;=55,$B$12,0)+L727+M727+N727</f>
        <v>3014.12791876867</v>
      </c>
      <c r="V727" s="14" t="n">
        <f aca="false">$B$4-69*($B$5+$B$6)/30-IF($B$11&lt;=69,$B$12,0)+L727+M727+N727+O727</f>
        <v>5126.6394556891</v>
      </c>
      <c r="W727" s="14" t="n">
        <f aca="false">$B$4-83*($B$5+$B$6)/30-IF($B$11&lt;=83,$B$12,0)+L727+M727+N727+O727+P727</f>
        <v>6747.87868239294</v>
      </c>
      <c r="X727" s="14" t="n">
        <f aca="false">$B$4-90*($B$5+$B$6)/30-IF($B$11&lt;=90,$B$12,0)+L727+M727+N727+O727+P727+Q727</f>
        <v>9203.18476168054</v>
      </c>
      <c r="AA727" s="14" t="n">
        <f aca="false">MIN(R727:X727)</f>
        <v>998.685737935658</v>
      </c>
    </row>
    <row r="728" customFormat="false" ht="15" hidden="false" customHeight="false" outlineLevel="0" collapsed="false">
      <c r="K728" s="2" t="n">
        <v>723</v>
      </c>
      <c r="L728" s="14" t="n">
        <f aca="true">$B$16+NORMINV(RAND(),0,SQRT($B$13*($B$7+$B$8^2))*$B$9*(1-$B$10))</f>
        <v>3778.51923192255</v>
      </c>
      <c r="M728" s="14" t="n">
        <f aca="true">$B$16+NORMINV(RAND(),0,SQRT($B$13*($B$7+$B$8^2))*$B$9*(1-$B$10))</f>
        <v>3788.87624483803</v>
      </c>
      <c r="N728" s="14" t="n">
        <f aca="true">$B$16+NORMINV(RAND(),0,SQRT($B$13*($B$7+$B$8^2))*$B$9*(1-$B$10))</f>
        <v>4173.89259681641</v>
      </c>
      <c r="O728" s="14" t="n">
        <f aca="true">$B$16+NORMINV(RAND(),0,SQRT($B$13*($B$7+$B$8^2))*$B$9*(1-$B$10))</f>
        <v>3806.62395970535</v>
      </c>
      <c r="P728" s="14" t="n">
        <f aca="true">$B$16+NORMINV(RAND(),0,SQRT($B$13*($B$7+$B$8^2))*$B$9*(1-$B$10))</f>
        <v>4142.15629536735</v>
      </c>
      <c r="Q728" s="14" t="n">
        <f aca="true">$B$16+NORMINV(RAND(),0,SQRT($B$13*($B$7+$B$8^2))*$B$9*(1-$B$10))</f>
        <v>4243.80036713749</v>
      </c>
      <c r="R728" s="14" t="n">
        <f aca="false">$B$4-13*($B$5+$B$6)/30-IF($B$11&lt;=13,$B$12,0)+0</f>
        <v>8876.66666666667</v>
      </c>
      <c r="S728" s="14" t="n">
        <f aca="false">$B$4-27*($B$5+$B$6)/30-IF($B$11&lt;=27,$B$12,0)+L728</f>
        <v>10368.5192319226</v>
      </c>
      <c r="T728" s="14" t="n">
        <f aca="false">$B$4-41*($B$5+$B$6)/30-IF($B$11&lt;=41,$B$12,0)+L728+M728</f>
        <v>685.928810093914</v>
      </c>
      <c r="U728" s="14" t="n">
        <f aca="false">$B$4-55*($B$5+$B$6)/30-IF($B$11&lt;=55,$B$12,0)+L728+M728+N728</f>
        <v>2573.15474024365</v>
      </c>
      <c r="V728" s="14" t="n">
        <f aca="false">$B$4-69*($B$5+$B$6)/30-IF($B$11&lt;=69,$B$12,0)+L728+M728+N728+O728</f>
        <v>4093.11203328233</v>
      </c>
      <c r="W728" s="14" t="n">
        <f aca="false">$B$4-83*($B$5+$B$6)/30-IF($B$11&lt;=83,$B$12,0)+L728+M728+N728+O728+P728</f>
        <v>5948.60166198302</v>
      </c>
      <c r="X728" s="14" t="n">
        <f aca="false">$B$4-90*($B$5+$B$6)/30-IF($B$11&lt;=90,$B$12,0)+L728+M728+N728+O728+P728+Q728</f>
        <v>9049.06869578718</v>
      </c>
      <c r="AA728" s="14" t="n">
        <f aca="false">MIN(R728:X728)</f>
        <v>685.928810093914</v>
      </c>
    </row>
    <row r="729" customFormat="false" ht="15" hidden="false" customHeight="false" outlineLevel="0" collapsed="false">
      <c r="K729" s="2" t="n">
        <v>724</v>
      </c>
      <c r="L729" s="14" t="n">
        <f aca="true">$B$16+NORMINV(RAND(),0,SQRT($B$13*($B$7+$B$8^2))*$B$9*(1-$B$10))</f>
        <v>4331.12130460733</v>
      </c>
      <c r="M729" s="14" t="n">
        <f aca="true">$B$16+NORMINV(RAND(),0,SQRT($B$13*($B$7+$B$8^2))*$B$9*(1-$B$10))</f>
        <v>4387.21818264573</v>
      </c>
      <c r="N729" s="14" t="n">
        <f aca="true">$B$16+NORMINV(RAND(),0,SQRT($B$13*($B$7+$B$8^2))*$B$9*(1-$B$10))</f>
        <v>3555.11242304997</v>
      </c>
      <c r="O729" s="14" t="n">
        <f aca="true">$B$16+NORMINV(RAND(),0,SQRT($B$13*($B$7+$B$8^2))*$B$9*(1-$B$10))</f>
        <v>4325.03116282945</v>
      </c>
      <c r="P729" s="14" t="n">
        <f aca="true">$B$16+NORMINV(RAND(),0,SQRT($B$13*($B$7+$B$8^2))*$B$9*(1-$B$10))</f>
        <v>3674.19363371035</v>
      </c>
      <c r="Q729" s="14" t="n">
        <f aca="true">$B$16+NORMINV(RAND(),0,SQRT($B$13*($B$7+$B$8^2))*$B$9*(1-$B$10))</f>
        <v>3572.18221948919</v>
      </c>
      <c r="R729" s="14" t="n">
        <f aca="false">$B$4-13*($B$5+$B$6)/30-IF($B$11&lt;=13,$B$12,0)+0</f>
        <v>8876.66666666667</v>
      </c>
      <c r="S729" s="14" t="n">
        <f aca="false">$B$4-27*($B$5+$B$6)/30-IF($B$11&lt;=27,$B$12,0)+L729</f>
        <v>10921.1213046073</v>
      </c>
      <c r="T729" s="14" t="n">
        <f aca="false">$B$4-41*($B$5+$B$6)/30-IF($B$11&lt;=41,$B$12,0)+L729+M729</f>
        <v>1836.8728205864</v>
      </c>
      <c r="U729" s="14" t="n">
        <f aca="false">$B$4-55*($B$5+$B$6)/30-IF($B$11&lt;=55,$B$12,0)+L729+M729+N729</f>
        <v>3105.3185769697</v>
      </c>
      <c r="V729" s="14" t="n">
        <f aca="false">$B$4-69*($B$5+$B$6)/30-IF($B$11&lt;=69,$B$12,0)+L729+M729+N729+O729</f>
        <v>5143.68307313248</v>
      </c>
      <c r="W729" s="14" t="n">
        <f aca="false">$B$4-83*($B$5+$B$6)/30-IF($B$11&lt;=83,$B$12,0)+L729+M729+N729+O729+P729</f>
        <v>6531.21004017616</v>
      </c>
      <c r="X729" s="14" t="n">
        <f aca="false">$B$4-90*($B$5+$B$6)/30-IF($B$11&lt;=90,$B$12,0)+L729+M729+N729+O729+P729+Q729</f>
        <v>8960.05892633202</v>
      </c>
      <c r="AA729" s="14" t="n">
        <f aca="false">MIN(R729:X729)</f>
        <v>1836.8728205864</v>
      </c>
    </row>
    <row r="730" customFormat="false" ht="15" hidden="false" customHeight="false" outlineLevel="0" collapsed="false">
      <c r="K730" s="2" t="n">
        <v>725</v>
      </c>
      <c r="L730" s="14" t="n">
        <f aca="true">$B$16+NORMINV(RAND(),0,SQRT($B$13*($B$7+$B$8^2))*$B$9*(1-$B$10))</f>
        <v>4203.10844359853</v>
      </c>
      <c r="M730" s="14" t="n">
        <f aca="true">$B$16+NORMINV(RAND(),0,SQRT($B$13*($B$7+$B$8^2))*$B$9*(1-$B$10))</f>
        <v>3988.97811014828</v>
      </c>
      <c r="N730" s="14" t="n">
        <f aca="true">$B$16+NORMINV(RAND(),0,SQRT($B$13*($B$7+$B$8^2))*$B$9*(1-$B$10))</f>
        <v>4589.20363657476</v>
      </c>
      <c r="O730" s="14" t="n">
        <f aca="true">$B$16+NORMINV(RAND(),0,SQRT($B$13*($B$7+$B$8^2))*$B$9*(1-$B$10))</f>
        <v>3834.20947793553</v>
      </c>
      <c r="P730" s="14" t="n">
        <f aca="true">$B$16+NORMINV(RAND(),0,SQRT($B$13*($B$7+$B$8^2))*$B$9*(1-$B$10))</f>
        <v>3572.83333760122</v>
      </c>
      <c r="Q730" s="14" t="n">
        <f aca="true">$B$16+NORMINV(RAND(),0,SQRT($B$13*($B$7+$B$8^2))*$B$9*(1-$B$10))</f>
        <v>4074.44062894862</v>
      </c>
      <c r="R730" s="14" t="n">
        <f aca="false">$B$4-13*($B$5+$B$6)/30-IF($B$11&lt;=13,$B$12,0)+0</f>
        <v>8876.66666666667</v>
      </c>
      <c r="S730" s="14" t="n">
        <f aca="false">$B$4-27*($B$5+$B$6)/30-IF($B$11&lt;=27,$B$12,0)+L730</f>
        <v>10793.1084435985</v>
      </c>
      <c r="T730" s="14" t="n">
        <f aca="false">$B$4-41*($B$5+$B$6)/30-IF($B$11&lt;=41,$B$12,0)+L730+M730</f>
        <v>1310.61988708014</v>
      </c>
      <c r="U730" s="14" t="n">
        <f aca="false">$B$4-55*($B$5+$B$6)/30-IF($B$11&lt;=55,$B$12,0)+L730+M730+N730</f>
        <v>3613.15685698823</v>
      </c>
      <c r="V730" s="14" t="n">
        <f aca="false">$B$4-69*($B$5+$B$6)/30-IF($B$11&lt;=69,$B$12,0)+L730+M730+N730+O730</f>
        <v>5160.6996682571</v>
      </c>
      <c r="W730" s="14" t="n">
        <f aca="false">$B$4-83*($B$5+$B$6)/30-IF($B$11&lt;=83,$B$12,0)+L730+M730+N730+O730+P730</f>
        <v>6446.86633919165</v>
      </c>
      <c r="X730" s="14" t="n">
        <f aca="false">$B$4-90*($B$5+$B$6)/30-IF($B$11&lt;=90,$B$12,0)+L730+M730+N730+O730+P730+Q730</f>
        <v>9377.97363480693</v>
      </c>
      <c r="AA730" s="14" t="n">
        <f aca="false">MIN(R730:X730)</f>
        <v>1310.61988708014</v>
      </c>
    </row>
    <row r="731" customFormat="false" ht="15" hidden="false" customHeight="false" outlineLevel="0" collapsed="false">
      <c r="K731" s="2" t="n">
        <v>726</v>
      </c>
      <c r="L731" s="14" t="n">
        <f aca="true">$B$16+NORMINV(RAND(),0,SQRT($B$13*($B$7+$B$8^2))*$B$9*(1-$B$10))</f>
        <v>4010.55303876903</v>
      </c>
      <c r="M731" s="14" t="n">
        <f aca="true">$B$16+NORMINV(RAND(),0,SQRT($B$13*($B$7+$B$8^2))*$B$9*(1-$B$10))</f>
        <v>4247.09936030309</v>
      </c>
      <c r="N731" s="14" t="n">
        <f aca="true">$B$16+NORMINV(RAND(),0,SQRT($B$13*($B$7+$B$8^2))*$B$9*(1-$B$10))</f>
        <v>4240.39375761502</v>
      </c>
      <c r="O731" s="14" t="n">
        <f aca="true">$B$16+NORMINV(RAND(),0,SQRT($B$13*($B$7+$B$8^2))*$B$9*(1-$B$10))</f>
        <v>4250.16209509691</v>
      </c>
      <c r="P731" s="14" t="n">
        <f aca="true">$B$16+NORMINV(RAND(),0,SQRT($B$13*($B$7+$B$8^2))*$B$9*(1-$B$10))</f>
        <v>4141.58447445052</v>
      </c>
      <c r="Q731" s="14" t="n">
        <f aca="true">$B$16+NORMINV(RAND(),0,SQRT($B$13*($B$7+$B$8^2))*$B$9*(1-$B$10))</f>
        <v>4114.2926073482</v>
      </c>
      <c r="R731" s="14" t="n">
        <f aca="false">$B$4-13*($B$5+$B$6)/30-IF($B$11&lt;=13,$B$12,0)+0</f>
        <v>8876.66666666667</v>
      </c>
      <c r="S731" s="14" t="n">
        <f aca="false">$B$4-27*($B$5+$B$6)/30-IF($B$11&lt;=27,$B$12,0)+L731</f>
        <v>10600.553038769</v>
      </c>
      <c r="T731" s="14" t="n">
        <f aca="false">$B$4-41*($B$5+$B$6)/30-IF($B$11&lt;=41,$B$12,0)+L731+M731</f>
        <v>1376.18573240545</v>
      </c>
      <c r="U731" s="14" t="n">
        <f aca="false">$B$4-55*($B$5+$B$6)/30-IF($B$11&lt;=55,$B$12,0)+L731+M731+N731</f>
        <v>3329.9128233538</v>
      </c>
      <c r="V731" s="14" t="n">
        <f aca="false">$B$4-69*($B$5+$B$6)/30-IF($B$11&lt;=69,$B$12,0)+L731+M731+N731+O731</f>
        <v>5293.40825178405</v>
      </c>
      <c r="W731" s="14" t="n">
        <f aca="false">$B$4-83*($B$5+$B$6)/30-IF($B$11&lt;=83,$B$12,0)+L731+M731+N731+O731+P731</f>
        <v>7148.3260595679</v>
      </c>
      <c r="X731" s="14" t="n">
        <f aca="false">$B$4-90*($B$5+$B$6)/30-IF($B$11&lt;=90,$B$12,0)+L731+M731+N731+O731+P731+Q731</f>
        <v>10119.2853335828</v>
      </c>
      <c r="AA731" s="14" t="n">
        <f aca="false">MIN(R731:X731)</f>
        <v>1376.18573240545</v>
      </c>
    </row>
    <row r="732" customFormat="false" ht="15" hidden="false" customHeight="false" outlineLevel="0" collapsed="false">
      <c r="K732" s="2" t="n">
        <v>727</v>
      </c>
      <c r="L732" s="14" t="n">
        <f aca="true">$B$16+NORMINV(RAND(),0,SQRT($B$13*($B$7+$B$8^2))*$B$9*(1-$B$10))</f>
        <v>4016.71544920862</v>
      </c>
      <c r="M732" s="14" t="n">
        <f aca="true">$B$16+NORMINV(RAND(),0,SQRT($B$13*($B$7+$B$8^2))*$B$9*(1-$B$10))</f>
        <v>4308.92581149547</v>
      </c>
      <c r="N732" s="14" t="n">
        <f aca="true">$B$16+NORMINV(RAND(),0,SQRT($B$13*($B$7+$B$8^2))*$B$9*(1-$B$10))</f>
        <v>3551.71432903189</v>
      </c>
      <c r="O732" s="14" t="n">
        <f aca="true">$B$16+NORMINV(RAND(),0,SQRT($B$13*($B$7+$B$8^2))*$B$9*(1-$B$10))</f>
        <v>3785.19282524821</v>
      </c>
      <c r="P732" s="14" t="n">
        <f aca="true">$B$16+NORMINV(RAND(),0,SQRT($B$13*($B$7+$B$8^2))*$B$9*(1-$B$10))</f>
        <v>4014.85733308952</v>
      </c>
      <c r="Q732" s="14" t="n">
        <f aca="true">$B$16+NORMINV(RAND(),0,SQRT($B$13*($B$7+$B$8^2))*$B$9*(1-$B$10))</f>
        <v>3876.41833476196</v>
      </c>
      <c r="R732" s="14" t="n">
        <f aca="false">$B$4-13*($B$5+$B$6)/30-IF($B$11&lt;=13,$B$12,0)+0</f>
        <v>8876.66666666667</v>
      </c>
      <c r="S732" s="14" t="n">
        <f aca="false">$B$4-27*($B$5+$B$6)/30-IF($B$11&lt;=27,$B$12,0)+L732</f>
        <v>10606.7154492086</v>
      </c>
      <c r="T732" s="14" t="n">
        <f aca="false">$B$4-41*($B$5+$B$6)/30-IF($B$11&lt;=41,$B$12,0)+L732+M732</f>
        <v>1444.17459403742</v>
      </c>
      <c r="U732" s="14" t="n">
        <f aca="false">$B$4-55*($B$5+$B$6)/30-IF($B$11&lt;=55,$B$12,0)+L732+M732+N732</f>
        <v>2709.22225640265</v>
      </c>
      <c r="V732" s="14" t="n">
        <f aca="false">$B$4-69*($B$5+$B$6)/30-IF($B$11&lt;=69,$B$12,0)+L732+M732+N732+O732</f>
        <v>4207.7484149842</v>
      </c>
      <c r="W732" s="14" t="n">
        <f aca="false">$B$4-83*($B$5+$B$6)/30-IF($B$11&lt;=83,$B$12,0)+L732+M732+N732+O732+P732</f>
        <v>5935.93908140705</v>
      </c>
      <c r="X732" s="14" t="n">
        <f aca="false">$B$4-90*($B$5+$B$6)/30-IF($B$11&lt;=90,$B$12,0)+L732+M732+N732+O732+P732+Q732</f>
        <v>8669.02408283568</v>
      </c>
      <c r="AA732" s="14" t="n">
        <f aca="false">MIN(R732:X732)</f>
        <v>1444.17459403742</v>
      </c>
    </row>
    <row r="733" customFormat="false" ht="15" hidden="false" customHeight="false" outlineLevel="0" collapsed="false">
      <c r="K733" s="2" t="n">
        <v>728</v>
      </c>
      <c r="L733" s="14" t="n">
        <f aca="true">$B$16+NORMINV(RAND(),0,SQRT($B$13*($B$7+$B$8^2))*$B$9*(1-$B$10))</f>
        <v>4251.20004464938</v>
      </c>
      <c r="M733" s="14" t="n">
        <f aca="true">$B$16+NORMINV(RAND(),0,SQRT($B$13*($B$7+$B$8^2))*$B$9*(1-$B$10))</f>
        <v>3860.31445470793</v>
      </c>
      <c r="N733" s="14" t="n">
        <f aca="true">$B$16+NORMINV(RAND(),0,SQRT($B$13*($B$7+$B$8^2))*$B$9*(1-$B$10))</f>
        <v>3727.9240489558</v>
      </c>
      <c r="O733" s="14" t="n">
        <f aca="true">$B$16+NORMINV(RAND(),0,SQRT($B$13*($B$7+$B$8^2))*$B$9*(1-$B$10))</f>
        <v>4085.29434986781</v>
      </c>
      <c r="P733" s="14" t="n">
        <f aca="true">$B$16+NORMINV(RAND(),0,SQRT($B$13*($B$7+$B$8^2))*$B$9*(1-$B$10))</f>
        <v>4225.30228498774</v>
      </c>
      <c r="Q733" s="14" t="n">
        <f aca="true">$B$16+NORMINV(RAND(),0,SQRT($B$13*($B$7+$B$8^2))*$B$9*(1-$B$10))</f>
        <v>4008.67389663394</v>
      </c>
      <c r="R733" s="14" t="n">
        <f aca="false">$B$4-13*($B$5+$B$6)/30-IF($B$11&lt;=13,$B$12,0)+0</f>
        <v>8876.66666666667</v>
      </c>
      <c r="S733" s="14" t="n">
        <f aca="false">$B$4-27*($B$5+$B$6)/30-IF($B$11&lt;=27,$B$12,0)+L733</f>
        <v>10841.2000446494</v>
      </c>
      <c r="T733" s="14" t="n">
        <f aca="false">$B$4-41*($B$5+$B$6)/30-IF($B$11&lt;=41,$B$12,0)+L733+M733</f>
        <v>1230.04783269064</v>
      </c>
      <c r="U733" s="14" t="n">
        <f aca="false">$B$4-55*($B$5+$B$6)/30-IF($B$11&lt;=55,$B$12,0)+L733+M733+N733</f>
        <v>2671.30521497977</v>
      </c>
      <c r="V733" s="14" t="n">
        <f aca="false">$B$4-69*($B$5+$B$6)/30-IF($B$11&lt;=69,$B$12,0)+L733+M733+N733+O733</f>
        <v>4469.93289818091</v>
      </c>
      <c r="W733" s="14" t="n">
        <f aca="false">$B$4-83*($B$5+$B$6)/30-IF($B$11&lt;=83,$B$12,0)+L733+M733+N733+O733+P733</f>
        <v>6408.56851650199</v>
      </c>
      <c r="X733" s="14" t="n">
        <f aca="false">$B$4-90*($B$5+$B$6)/30-IF($B$11&lt;=90,$B$12,0)+L733+M733+N733+O733+P733+Q733</f>
        <v>9273.90907980259</v>
      </c>
      <c r="AA733" s="14" t="n">
        <f aca="false">MIN(R733:X733)</f>
        <v>1230.04783269064</v>
      </c>
    </row>
    <row r="734" customFormat="false" ht="15" hidden="false" customHeight="false" outlineLevel="0" collapsed="false">
      <c r="K734" s="2" t="n">
        <v>729</v>
      </c>
      <c r="L734" s="14" t="n">
        <f aca="true">$B$16+NORMINV(RAND(),0,SQRT($B$13*($B$7+$B$8^2))*$B$9*(1-$B$10))</f>
        <v>4469.15848599037</v>
      </c>
      <c r="M734" s="14" t="n">
        <f aca="true">$B$16+NORMINV(RAND(),0,SQRT($B$13*($B$7+$B$8^2))*$B$9*(1-$B$10))</f>
        <v>4150.03385019007</v>
      </c>
      <c r="N734" s="14" t="n">
        <f aca="true">$B$16+NORMINV(RAND(),0,SQRT($B$13*($B$7+$B$8^2))*$B$9*(1-$B$10))</f>
        <v>3807.4479355473</v>
      </c>
      <c r="O734" s="14" t="n">
        <f aca="true">$B$16+NORMINV(RAND(),0,SQRT($B$13*($B$7+$B$8^2))*$B$9*(1-$B$10))</f>
        <v>4152.16418724667</v>
      </c>
      <c r="P734" s="14" t="n">
        <f aca="true">$B$16+NORMINV(RAND(),0,SQRT($B$13*($B$7+$B$8^2))*$B$9*(1-$B$10))</f>
        <v>4075.8840358414</v>
      </c>
      <c r="Q734" s="14" t="n">
        <f aca="true">$B$16+NORMINV(RAND(),0,SQRT($B$13*($B$7+$B$8^2))*$B$9*(1-$B$10))</f>
        <v>3883.90006214915</v>
      </c>
      <c r="R734" s="14" t="n">
        <f aca="false">$B$4-13*($B$5+$B$6)/30-IF($B$11&lt;=13,$B$12,0)+0</f>
        <v>8876.66666666667</v>
      </c>
      <c r="S734" s="14" t="n">
        <f aca="false">$B$4-27*($B$5+$B$6)/30-IF($B$11&lt;=27,$B$12,0)+L734</f>
        <v>11059.1584859904</v>
      </c>
      <c r="T734" s="14" t="n">
        <f aca="false">$B$4-41*($B$5+$B$6)/30-IF($B$11&lt;=41,$B$12,0)+L734+M734</f>
        <v>1737.72566951377</v>
      </c>
      <c r="U734" s="14" t="n">
        <f aca="false">$B$4-55*($B$5+$B$6)/30-IF($B$11&lt;=55,$B$12,0)+L734+M734+N734</f>
        <v>3258.50693839441</v>
      </c>
      <c r="V734" s="14" t="n">
        <f aca="false">$B$4-69*($B$5+$B$6)/30-IF($B$11&lt;=69,$B$12,0)+L734+M734+N734+O734</f>
        <v>5124.00445897441</v>
      </c>
      <c r="W734" s="14" t="n">
        <f aca="false">$B$4-83*($B$5+$B$6)/30-IF($B$11&lt;=83,$B$12,0)+L734+M734+N734+O734+P734</f>
        <v>6913.22182814914</v>
      </c>
      <c r="X734" s="14" t="n">
        <f aca="false">$B$4-90*($B$5+$B$6)/30-IF($B$11&lt;=90,$B$12,0)+L734+M734+N734+O734+P734+Q734</f>
        <v>9653.78855696495</v>
      </c>
      <c r="AA734" s="14" t="n">
        <f aca="false">MIN(R734:X734)</f>
        <v>1737.72566951377</v>
      </c>
    </row>
    <row r="735" customFormat="false" ht="15" hidden="false" customHeight="false" outlineLevel="0" collapsed="false">
      <c r="K735" s="2" t="n">
        <v>730</v>
      </c>
      <c r="L735" s="14" t="n">
        <f aca="true">$B$16+NORMINV(RAND(),0,SQRT($B$13*($B$7+$B$8^2))*$B$9*(1-$B$10))</f>
        <v>3915.72069774959</v>
      </c>
      <c r="M735" s="14" t="n">
        <f aca="true">$B$16+NORMINV(RAND(),0,SQRT($B$13*($B$7+$B$8^2))*$B$9*(1-$B$10))</f>
        <v>4065.02082990713</v>
      </c>
      <c r="N735" s="14" t="n">
        <f aca="true">$B$16+NORMINV(RAND(),0,SQRT($B$13*($B$7+$B$8^2))*$B$9*(1-$B$10))</f>
        <v>3845.58753697339</v>
      </c>
      <c r="O735" s="14" t="n">
        <f aca="true">$B$16+NORMINV(RAND(),0,SQRT($B$13*($B$7+$B$8^2))*$B$9*(1-$B$10))</f>
        <v>4203.90565108576</v>
      </c>
      <c r="P735" s="14" t="n">
        <f aca="true">$B$16+NORMINV(RAND(),0,SQRT($B$13*($B$7+$B$8^2))*$B$9*(1-$B$10))</f>
        <v>4491.68789800989</v>
      </c>
      <c r="Q735" s="14" t="n">
        <f aca="true">$B$16+NORMINV(RAND(),0,SQRT($B$13*($B$7+$B$8^2))*$B$9*(1-$B$10))</f>
        <v>4102.33285649444</v>
      </c>
      <c r="R735" s="14" t="n">
        <f aca="false">$B$4-13*($B$5+$B$6)/30-IF($B$11&lt;=13,$B$12,0)+0</f>
        <v>8876.66666666667</v>
      </c>
      <c r="S735" s="14" t="n">
        <f aca="false">$B$4-27*($B$5+$B$6)/30-IF($B$11&lt;=27,$B$12,0)+L735</f>
        <v>10505.7206977496</v>
      </c>
      <c r="T735" s="14" t="n">
        <f aca="false">$B$4-41*($B$5+$B$6)/30-IF($B$11&lt;=41,$B$12,0)+L735+M735</f>
        <v>1099.27486099005</v>
      </c>
      <c r="U735" s="14" t="n">
        <f aca="false">$B$4-55*($B$5+$B$6)/30-IF($B$11&lt;=55,$B$12,0)+L735+M735+N735</f>
        <v>2658.19573129677</v>
      </c>
      <c r="V735" s="14" t="n">
        <f aca="false">$B$4-69*($B$5+$B$6)/30-IF($B$11&lt;=69,$B$12,0)+L735+M735+N735+O735</f>
        <v>4575.43471571587</v>
      </c>
      <c r="W735" s="14" t="n">
        <f aca="false">$B$4-83*($B$5+$B$6)/30-IF($B$11&lt;=83,$B$12,0)+L735+M735+N735+O735+P735</f>
        <v>6780.45594705909</v>
      </c>
      <c r="X735" s="14" t="n">
        <f aca="false">$B$4-90*($B$5+$B$6)/30-IF($B$11&lt;=90,$B$12,0)+L735+M735+N735+O735+P735+Q735</f>
        <v>9739.4554702202</v>
      </c>
      <c r="AA735" s="14" t="n">
        <f aca="false">MIN(R735:X735)</f>
        <v>1099.27486099005</v>
      </c>
    </row>
    <row r="736" customFormat="false" ht="15" hidden="false" customHeight="false" outlineLevel="0" collapsed="false">
      <c r="K736" s="2" t="n">
        <v>731</v>
      </c>
      <c r="L736" s="14" t="n">
        <f aca="true">$B$16+NORMINV(RAND(),0,SQRT($B$13*($B$7+$B$8^2))*$B$9*(1-$B$10))</f>
        <v>4140.56480234322</v>
      </c>
      <c r="M736" s="14" t="n">
        <f aca="true">$B$16+NORMINV(RAND(),0,SQRT($B$13*($B$7+$B$8^2))*$B$9*(1-$B$10))</f>
        <v>3919.83010817469</v>
      </c>
      <c r="N736" s="14" t="n">
        <f aca="true">$B$16+NORMINV(RAND(),0,SQRT($B$13*($B$7+$B$8^2))*$B$9*(1-$B$10))</f>
        <v>4181.29266926787</v>
      </c>
      <c r="O736" s="14" t="n">
        <f aca="true">$B$16+NORMINV(RAND(),0,SQRT($B$13*($B$7+$B$8^2))*$B$9*(1-$B$10))</f>
        <v>4172.89912624526</v>
      </c>
      <c r="P736" s="14" t="n">
        <f aca="true">$B$16+NORMINV(RAND(),0,SQRT($B$13*($B$7+$B$8^2))*$B$9*(1-$B$10))</f>
        <v>4196.2041575281</v>
      </c>
      <c r="Q736" s="14" t="n">
        <f aca="true">$B$16+NORMINV(RAND(),0,SQRT($B$13*($B$7+$B$8^2))*$B$9*(1-$B$10))</f>
        <v>3486.72829374173</v>
      </c>
      <c r="R736" s="14" t="n">
        <f aca="false">$B$4-13*($B$5+$B$6)/30-IF($B$11&lt;=13,$B$12,0)+0</f>
        <v>8876.66666666667</v>
      </c>
      <c r="S736" s="14" t="n">
        <f aca="false">$B$4-27*($B$5+$B$6)/30-IF($B$11&lt;=27,$B$12,0)+L736</f>
        <v>10730.5648023432</v>
      </c>
      <c r="T736" s="14" t="n">
        <f aca="false">$B$4-41*($B$5+$B$6)/30-IF($B$11&lt;=41,$B$12,0)+L736+M736</f>
        <v>1178.92824385124</v>
      </c>
      <c r="U736" s="14" t="n">
        <f aca="false">$B$4-55*($B$5+$B$6)/30-IF($B$11&lt;=55,$B$12,0)+L736+M736+N736</f>
        <v>3073.55424645244</v>
      </c>
      <c r="V736" s="14" t="n">
        <f aca="false">$B$4-69*($B$5+$B$6)/30-IF($B$11&lt;=69,$B$12,0)+L736+M736+N736+O736</f>
        <v>4959.78670603104</v>
      </c>
      <c r="W736" s="14" t="n">
        <f aca="false">$B$4-83*($B$5+$B$6)/30-IF($B$11&lt;=83,$B$12,0)+L736+M736+N736+O736+P736</f>
        <v>6869.32419689247</v>
      </c>
      <c r="X736" s="14" t="n">
        <f aca="false">$B$4-90*($B$5+$B$6)/30-IF($B$11&lt;=90,$B$12,0)+L736+M736+N736+O736+P736+Q736</f>
        <v>9212.71915730087</v>
      </c>
      <c r="AA736" s="14" t="n">
        <f aca="false">MIN(R736:X736)</f>
        <v>1178.92824385124</v>
      </c>
    </row>
    <row r="737" customFormat="false" ht="15" hidden="false" customHeight="false" outlineLevel="0" collapsed="false">
      <c r="K737" s="2" t="n">
        <v>732</v>
      </c>
      <c r="L737" s="14" t="n">
        <f aca="true">$B$16+NORMINV(RAND(),0,SQRT($B$13*($B$7+$B$8^2))*$B$9*(1-$B$10))</f>
        <v>4308.85160100377</v>
      </c>
      <c r="M737" s="14" t="n">
        <f aca="true">$B$16+NORMINV(RAND(),0,SQRT($B$13*($B$7+$B$8^2))*$B$9*(1-$B$10))</f>
        <v>4032.12087914897</v>
      </c>
      <c r="N737" s="14" t="n">
        <f aca="true">$B$16+NORMINV(RAND(),0,SQRT($B$13*($B$7+$B$8^2))*$B$9*(1-$B$10))</f>
        <v>4485.10149777082</v>
      </c>
      <c r="O737" s="14" t="n">
        <f aca="true">$B$16+NORMINV(RAND(),0,SQRT($B$13*($B$7+$B$8^2))*$B$9*(1-$B$10))</f>
        <v>4021.37080699997</v>
      </c>
      <c r="P737" s="14" t="n">
        <f aca="true">$B$16+NORMINV(RAND(),0,SQRT($B$13*($B$7+$B$8^2))*$B$9*(1-$B$10))</f>
        <v>4245.0021985164</v>
      </c>
      <c r="Q737" s="14" t="n">
        <f aca="true">$B$16+NORMINV(RAND(),0,SQRT($B$13*($B$7+$B$8^2))*$B$9*(1-$B$10))</f>
        <v>3543.81827112841</v>
      </c>
      <c r="R737" s="14" t="n">
        <f aca="false">$B$4-13*($B$5+$B$6)/30-IF($B$11&lt;=13,$B$12,0)+0</f>
        <v>8876.66666666667</v>
      </c>
      <c r="S737" s="14" t="n">
        <f aca="false">$B$4-27*($B$5+$B$6)/30-IF($B$11&lt;=27,$B$12,0)+L737</f>
        <v>10898.8516010038</v>
      </c>
      <c r="T737" s="14" t="n">
        <f aca="false">$B$4-41*($B$5+$B$6)/30-IF($B$11&lt;=41,$B$12,0)+L737+M737</f>
        <v>1459.50581348607</v>
      </c>
      <c r="U737" s="14" t="n">
        <f aca="false">$B$4-55*($B$5+$B$6)/30-IF($B$11&lt;=55,$B$12,0)+L737+M737+N737</f>
        <v>3657.94064459022</v>
      </c>
      <c r="V737" s="14" t="n">
        <f aca="false">$B$4-69*($B$5+$B$6)/30-IF($B$11&lt;=69,$B$12,0)+L737+M737+N737+O737</f>
        <v>5392.64478492353</v>
      </c>
      <c r="W737" s="14" t="n">
        <f aca="false">$B$4-83*($B$5+$B$6)/30-IF($B$11&lt;=83,$B$12,0)+L737+M737+N737+O737+P737</f>
        <v>7350.98031677326</v>
      </c>
      <c r="X737" s="14" t="n">
        <f aca="false">$B$4-90*($B$5+$B$6)/30-IF($B$11&lt;=90,$B$12,0)+L737+M737+N737+O737+P737+Q737</f>
        <v>9751.46525456834</v>
      </c>
      <c r="AA737" s="14" t="n">
        <f aca="false">MIN(R737:X737)</f>
        <v>1459.50581348607</v>
      </c>
    </row>
    <row r="738" customFormat="false" ht="15" hidden="false" customHeight="false" outlineLevel="0" collapsed="false">
      <c r="K738" s="2" t="n">
        <v>733</v>
      </c>
      <c r="L738" s="14" t="n">
        <f aca="true">$B$16+NORMINV(RAND(),0,SQRT($B$13*($B$7+$B$8^2))*$B$9*(1-$B$10))</f>
        <v>4020.59820065064</v>
      </c>
      <c r="M738" s="14" t="n">
        <f aca="true">$B$16+NORMINV(RAND(),0,SQRT($B$13*($B$7+$B$8^2))*$B$9*(1-$B$10))</f>
        <v>3184.22830916059</v>
      </c>
      <c r="N738" s="14" t="n">
        <f aca="true">$B$16+NORMINV(RAND(),0,SQRT($B$13*($B$7+$B$8^2))*$B$9*(1-$B$10))</f>
        <v>3540.64401030792</v>
      </c>
      <c r="O738" s="14" t="n">
        <f aca="true">$B$16+NORMINV(RAND(),0,SQRT($B$13*($B$7+$B$8^2))*$B$9*(1-$B$10))</f>
        <v>3813.62713793688</v>
      </c>
      <c r="P738" s="14" t="n">
        <f aca="true">$B$16+NORMINV(RAND(),0,SQRT($B$13*($B$7+$B$8^2))*$B$9*(1-$B$10))</f>
        <v>4174.65126491825</v>
      </c>
      <c r="Q738" s="14" t="n">
        <f aca="true">$B$16+NORMINV(RAND(),0,SQRT($B$13*($B$7+$B$8^2))*$B$9*(1-$B$10))</f>
        <v>3932.64670221981</v>
      </c>
      <c r="R738" s="14" t="n">
        <f aca="false">$B$4-13*($B$5+$B$6)/30-IF($B$11&lt;=13,$B$12,0)+0</f>
        <v>8876.66666666667</v>
      </c>
      <c r="S738" s="14" t="n">
        <f aca="false">$B$4-27*($B$5+$B$6)/30-IF($B$11&lt;=27,$B$12,0)+L738</f>
        <v>10610.5982006506</v>
      </c>
      <c r="T738" s="14" t="n">
        <f aca="false">$B$4-41*($B$5+$B$6)/30-IF($B$11&lt;=41,$B$12,0)+L738+M738</f>
        <v>323.359843144563</v>
      </c>
      <c r="U738" s="14" t="n">
        <f aca="false">$B$4-55*($B$5+$B$6)/30-IF($B$11&lt;=55,$B$12,0)+L738+M738+N738</f>
        <v>1577.33718678582</v>
      </c>
      <c r="V738" s="14" t="n">
        <f aca="false">$B$4-69*($B$5+$B$6)/30-IF($B$11&lt;=69,$B$12,0)+L738+M738+N738+O738</f>
        <v>3104.29765805604</v>
      </c>
      <c r="W738" s="14" t="n">
        <f aca="false">$B$4-83*($B$5+$B$6)/30-IF($B$11&lt;=83,$B$12,0)+L738+M738+N738+O738+P738</f>
        <v>4992.28225630762</v>
      </c>
      <c r="X738" s="14" t="n">
        <f aca="false">$B$4-90*($B$5+$B$6)/30-IF($B$11&lt;=90,$B$12,0)+L738+M738+N738+O738+P738+Q738</f>
        <v>7781.5956251941</v>
      </c>
      <c r="AA738" s="14" t="n">
        <f aca="false">MIN(R738:X738)</f>
        <v>323.359843144563</v>
      </c>
    </row>
    <row r="739" customFormat="false" ht="15" hidden="false" customHeight="false" outlineLevel="0" collapsed="false">
      <c r="K739" s="2" t="n">
        <v>734</v>
      </c>
      <c r="L739" s="14" t="n">
        <f aca="true">$B$16+NORMINV(RAND(),0,SQRT($B$13*($B$7+$B$8^2))*$B$9*(1-$B$10))</f>
        <v>3713.37989943576</v>
      </c>
      <c r="M739" s="14" t="n">
        <f aca="true">$B$16+NORMINV(RAND(),0,SQRT($B$13*($B$7+$B$8^2))*$B$9*(1-$B$10))</f>
        <v>4067.38758862534</v>
      </c>
      <c r="N739" s="14" t="n">
        <f aca="true">$B$16+NORMINV(RAND(),0,SQRT($B$13*($B$7+$B$8^2))*$B$9*(1-$B$10))</f>
        <v>4423.51198649366</v>
      </c>
      <c r="O739" s="14" t="n">
        <f aca="true">$B$16+NORMINV(RAND(),0,SQRT($B$13*($B$7+$B$8^2))*$B$9*(1-$B$10))</f>
        <v>4098.04171636762</v>
      </c>
      <c r="P739" s="14" t="n">
        <f aca="true">$B$16+NORMINV(RAND(),0,SQRT($B$13*($B$7+$B$8^2))*$B$9*(1-$B$10))</f>
        <v>3404.60702751024</v>
      </c>
      <c r="Q739" s="14" t="n">
        <f aca="true">$B$16+NORMINV(RAND(),0,SQRT($B$13*($B$7+$B$8^2))*$B$9*(1-$B$10))</f>
        <v>4810.43018369236</v>
      </c>
      <c r="R739" s="14" t="n">
        <f aca="false">$B$4-13*($B$5+$B$6)/30-IF($B$11&lt;=13,$B$12,0)+0</f>
        <v>8876.66666666667</v>
      </c>
      <c r="S739" s="14" t="n">
        <f aca="false">$B$4-27*($B$5+$B$6)/30-IF($B$11&lt;=27,$B$12,0)+L739</f>
        <v>10303.3798994358</v>
      </c>
      <c r="T739" s="14" t="n">
        <f aca="false">$B$4-41*($B$5+$B$6)/30-IF($B$11&lt;=41,$B$12,0)+L739+M739</f>
        <v>899.300821394425</v>
      </c>
      <c r="U739" s="14" t="n">
        <f aca="false">$B$4-55*($B$5+$B$6)/30-IF($B$11&lt;=55,$B$12,0)+L739+M739+N739</f>
        <v>3036.14614122142</v>
      </c>
      <c r="V739" s="14" t="n">
        <f aca="false">$B$4-69*($B$5+$B$6)/30-IF($B$11&lt;=69,$B$12,0)+L739+M739+N739+O739</f>
        <v>4847.52119092238</v>
      </c>
      <c r="W739" s="14" t="n">
        <f aca="false">$B$4-83*($B$5+$B$6)/30-IF($B$11&lt;=83,$B$12,0)+L739+M739+N739+O739+P739</f>
        <v>5965.46155176596</v>
      </c>
      <c r="X739" s="14" t="n">
        <f aca="false">$B$4-90*($B$5+$B$6)/30-IF($B$11&lt;=90,$B$12,0)+L739+M739+N739+O739+P739+Q739</f>
        <v>9632.55840212498</v>
      </c>
      <c r="AA739" s="14" t="n">
        <f aca="false">MIN(R739:X739)</f>
        <v>899.300821394425</v>
      </c>
    </row>
    <row r="740" customFormat="false" ht="15" hidden="false" customHeight="false" outlineLevel="0" collapsed="false">
      <c r="K740" s="2" t="n">
        <v>735</v>
      </c>
      <c r="L740" s="14" t="n">
        <f aca="true">$B$16+NORMINV(RAND(),0,SQRT($B$13*($B$7+$B$8^2))*$B$9*(1-$B$10))</f>
        <v>3990.85241142573</v>
      </c>
      <c r="M740" s="14" t="n">
        <f aca="true">$B$16+NORMINV(RAND(),0,SQRT($B$13*($B$7+$B$8^2))*$B$9*(1-$B$10))</f>
        <v>4250.54806605661</v>
      </c>
      <c r="N740" s="14" t="n">
        <f aca="true">$B$16+NORMINV(RAND(),0,SQRT($B$13*($B$7+$B$8^2))*$B$9*(1-$B$10))</f>
        <v>3752.11224514339</v>
      </c>
      <c r="O740" s="14" t="n">
        <f aca="true">$B$16+NORMINV(RAND(),0,SQRT($B$13*($B$7+$B$8^2))*$B$9*(1-$B$10))</f>
        <v>4160.29323984428</v>
      </c>
      <c r="P740" s="14" t="n">
        <f aca="true">$B$16+NORMINV(RAND(),0,SQRT($B$13*($B$7+$B$8^2))*$B$9*(1-$B$10))</f>
        <v>3970.77338004902</v>
      </c>
      <c r="Q740" s="14" t="n">
        <f aca="true">$B$16+NORMINV(RAND(),0,SQRT($B$13*($B$7+$B$8^2))*$B$9*(1-$B$10))</f>
        <v>3800.47967086854</v>
      </c>
      <c r="R740" s="14" t="n">
        <f aca="false">$B$4-13*($B$5+$B$6)/30-IF($B$11&lt;=13,$B$12,0)+0</f>
        <v>8876.66666666667</v>
      </c>
      <c r="S740" s="14" t="n">
        <f aca="false">$B$4-27*($B$5+$B$6)/30-IF($B$11&lt;=27,$B$12,0)+L740</f>
        <v>10580.8524114257</v>
      </c>
      <c r="T740" s="14" t="n">
        <f aca="false">$B$4-41*($B$5+$B$6)/30-IF($B$11&lt;=41,$B$12,0)+L740+M740</f>
        <v>1359.93381081567</v>
      </c>
      <c r="U740" s="14" t="n">
        <f aca="false">$B$4-55*($B$5+$B$6)/30-IF($B$11&lt;=55,$B$12,0)+L740+M740+N740</f>
        <v>2825.37938929239</v>
      </c>
      <c r="V740" s="14" t="n">
        <f aca="false">$B$4-69*($B$5+$B$6)/30-IF($B$11&lt;=69,$B$12,0)+L740+M740+N740+O740</f>
        <v>4699.00596247</v>
      </c>
      <c r="W740" s="14" t="n">
        <f aca="false">$B$4-83*($B$5+$B$6)/30-IF($B$11&lt;=83,$B$12,0)+L740+M740+N740+O740+P740</f>
        <v>6383.11267585236</v>
      </c>
      <c r="X740" s="14" t="n">
        <f aca="false">$B$4-90*($B$5+$B$6)/30-IF($B$11&lt;=90,$B$12,0)+L740+M740+N740+O740+P740+Q740</f>
        <v>9040.25901338757</v>
      </c>
      <c r="AA740" s="14" t="n">
        <f aca="false">MIN(R740:X740)</f>
        <v>1359.93381081567</v>
      </c>
    </row>
    <row r="741" customFormat="false" ht="15" hidden="false" customHeight="false" outlineLevel="0" collapsed="false">
      <c r="K741" s="2" t="n">
        <v>736</v>
      </c>
      <c r="L741" s="14" t="n">
        <f aca="true">$B$16+NORMINV(RAND(),0,SQRT($B$13*($B$7+$B$8^2))*$B$9*(1-$B$10))</f>
        <v>3739.09103740152</v>
      </c>
      <c r="M741" s="14" t="n">
        <f aca="true">$B$16+NORMINV(RAND(),0,SQRT($B$13*($B$7+$B$8^2))*$B$9*(1-$B$10))</f>
        <v>4111.93998670732</v>
      </c>
      <c r="N741" s="14" t="n">
        <f aca="true">$B$16+NORMINV(RAND(),0,SQRT($B$13*($B$7+$B$8^2))*$B$9*(1-$B$10))</f>
        <v>3873.7154114643</v>
      </c>
      <c r="O741" s="14" t="n">
        <f aca="true">$B$16+NORMINV(RAND(),0,SQRT($B$13*($B$7+$B$8^2))*$B$9*(1-$B$10))</f>
        <v>4055.47445940182</v>
      </c>
      <c r="P741" s="14" t="n">
        <f aca="true">$B$16+NORMINV(RAND(),0,SQRT($B$13*($B$7+$B$8^2))*$B$9*(1-$B$10))</f>
        <v>4008.89290776786</v>
      </c>
      <c r="Q741" s="14" t="n">
        <f aca="true">$B$16+NORMINV(RAND(),0,SQRT($B$13*($B$7+$B$8^2))*$B$9*(1-$B$10))</f>
        <v>3488.62800065922</v>
      </c>
      <c r="R741" s="14" t="n">
        <f aca="false">$B$4-13*($B$5+$B$6)/30-IF($B$11&lt;=13,$B$12,0)+0</f>
        <v>8876.66666666667</v>
      </c>
      <c r="S741" s="14" t="n">
        <f aca="false">$B$4-27*($B$5+$B$6)/30-IF($B$11&lt;=27,$B$12,0)+L741</f>
        <v>10329.0910374015</v>
      </c>
      <c r="T741" s="14" t="n">
        <f aca="false">$B$4-41*($B$5+$B$6)/30-IF($B$11&lt;=41,$B$12,0)+L741+M741</f>
        <v>969.564357442173</v>
      </c>
      <c r="U741" s="14" t="n">
        <f aca="false">$B$4-55*($B$5+$B$6)/30-IF($B$11&lt;=55,$B$12,0)+L741+M741+N741</f>
        <v>2556.61310223981</v>
      </c>
      <c r="V741" s="14" t="n">
        <f aca="false">$B$4-69*($B$5+$B$6)/30-IF($B$11&lt;=69,$B$12,0)+L741+M741+N741+O741</f>
        <v>4325.42089497497</v>
      </c>
      <c r="W741" s="14" t="n">
        <f aca="false">$B$4-83*($B$5+$B$6)/30-IF($B$11&lt;=83,$B$12,0)+L741+M741+N741+O741+P741</f>
        <v>6047.64713607616</v>
      </c>
      <c r="X741" s="14" t="n">
        <f aca="false">$B$4-90*($B$5+$B$6)/30-IF($B$11&lt;=90,$B$12,0)+L741+M741+N741+O741+P741+Q741</f>
        <v>8392.94180340204</v>
      </c>
      <c r="AA741" s="14" t="n">
        <f aca="false">MIN(R741:X741)</f>
        <v>969.564357442173</v>
      </c>
    </row>
    <row r="742" customFormat="false" ht="15" hidden="false" customHeight="false" outlineLevel="0" collapsed="false">
      <c r="K742" s="2" t="n">
        <v>737</v>
      </c>
      <c r="L742" s="14" t="n">
        <f aca="true">$B$16+NORMINV(RAND(),0,SQRT($B$13*($B$7+$B$8^2))*$B$9*(1-$B$10))</f>
        <v>4243.30994497929</v>
      </c>
      <c r="M742" s="14" t="n">
        <f aca="true">$B$16+NORMINV(RAND(),0,SQRT($B$13*($B$7+$B$8^2))*$B$9*(1-$B$10))</f>
        <v>3979.17914334671</v>
      </c>
      <c r="N742" s="14" t="n">
        <f aca="true">$B$16+NORMINV(RAND(),0,SQRT($B$13*($B$7+$B$8^2))*$B$9*(1-$B$10))</f>
        <v>4203.03897744663</v>
      </c>
      <c r="O742" s="14" t="n">
        <f aca="true">$B$16+NORMINV(RAND(),0,SQRT($B$13*($B$7+$B$8^2))*$B$9*(1-$B$10))</f>
        <v>4589.98693063834</v>
      </c>
      <c r="P742" s="14" t="n">
        <f aca="true">$B$16+NORMINV(RAND(),0,SQRT($B$13*($B$7+$B$8^2))*$B$9*(1-$B$10))</f>
        <v>3997.92988967121</v>
      </c>
      <c r="Q742" s="14" t="n">
        <f aca="true">$B$16+NORMINV(RAND(),0,SQRT($B$13*($B$7+$B$8^2))*$B$9*(1-$B$10))</f>
        <v>4083.1974824082</v>
      </c>
      <c r="R742" s="14" t="n">
        <f aca="false">$B$4-13*($B$5+$B$6)/30-IF($B$11&lt;=13,$B$12,0)+0</f>
        <v>8876.66666666667</v>
      </c>
      <c r="S742" s="14" t="n">
        <f aca="false">$B$4-27*($B$5+$B$6)/30-IF($B$11&lt;=27,$B$12,0)+L742</f>
        <v>10833.3099449793</v>
      </c>
      <c r="T742" s="14" t="n">
        <f aca="false">$B$4-41*($B$5+$B$6)/30-IF($B$11&lt;=41,$B$12,0)+L742+M742</f>
        <v>1341.02242165934</v>
      </c>
      <c r="U742" s="14" t="n">
        <f aca="false">$B$4-55*($B$5+$B$6)/30-IF($B$11&lt;=55,$B$12,0)+L742+M742+N742</f>
        <v>3257.3947324393</v>
      </c>
      <c r="V742" s="14" t="n">
        <f aca="false">$B$4-69*($B$5+$B$6)/30-IF($B$11&lt;=69,$B$12,0)+L742+M742+N742+O742</f>
        <v>5560.71499641097</v>
      </c>
      <c r="W742" s="14" t="n">
        <f aca="false">$B$4-83*($B$5+$B$6)/30-IF($B$11&lt;=83,$B$12,0)+L742+M742+N742+O742+P742</f>
        <v>7271.97821941551</v>
      </c>
      <c r="X742" s="14" t="n">
        <f aca="false">$B$4-90*($B$5+$B$6)/30-IF($B$11&lt;=90,$B$12,0)+L742+M742+N742+O742+P742+Q742</f>
        <v>10211.8423684904</v>
      </c>
      <c r="AA742" s="14" t="n">
        <f aca="false">MIN(R742:X742)</f>
        <v>1341.02242165934</v>
      </c>
    </row>
    <row r="743" customFormat="false" ht="15" hidden="false" customHeight="false" outlineLevel="0" collapsed="false">
      <c r="K743" s="2" t="n">
        <v>738</v>
      </c>
      <c r="L743" s="14" t="n">
        <f aca="true">$B$16+NORMINV(RAND(),0,SQRT($B$13*($B$7+$B$8^2))*$B$9*(1-$B$10))</f>
        <v>3852.76380014776</v>
      </c>
      <c r="M743" s="14" t="n">
        <f aca="true">$B$16+NORMINV(RAND(),0,SQRT($B$13*($B$7+$B$8^2))*$B$9*(1-$B$10))</f>
        <v>4143.23770014261</v>
      </c>
      <c r="N743" s="14" t="n">
        <f aca="true">$B$16+NORMINV(RAND(),0,SQRT($B$13*($B$7+$B$8^2))*$B$9*(1-$B$10))</f>
        <v>3515.16716526487</v>
      </c>
      <c r="O743" s="14" t="n">
        <f aca="true">$B$16+NORMINV(RAND(),0,SQRT($B$13*($B$7+$B$8^2))*$B$9*(1-$B$10))</f>
        <v>4186.33669811361</v>
      </c>
      <c r="P743" s="14" t="n">
        <f aca="true">$B$16+NORMINV(RAND(),0,SQRT($B$13*($B$7+$B$8^2))*$B$9*(1-$B$10))</f>
        <v>4815.32666491041</v>
      </c>
      <c r="Q743" s="14" t="n">
        <f aca="true">$B$16+NORMINV(RAND(),0,SQRT($B$13*($B$7+$B$8^2))*$B$9*(1-$B$10))</f>
        <v>4027.32246691711</v>
      </c>
      <c r="R743" s="14" t="n">
        <f aca="false">$B$4-13*($B$5+$B$6)/30-IF($B$11&lt;=13,$B$12,0)+0</f>
        <v>8876.66666666667</v>
      </c>
      <c r="S743" s="14" t="n">
        <f aca="false">$B$4-27*($B$5+$B$6)/30-IF($B$11&lt;=27,$B$12,0)+L743</f>
        <v>10442.7638001478</v>
      </c>
      <c r="T743" s="14" t="n">
        <f aca="false">$B$4-41*($B$5+$B$6)/30-IF($B$11&lt;=41,$B$12,0)+L743+M743</f>
        <v>1114.5348336237</v>
      </c>
      <c r="U743" s="14" t="n">
        <f aca="false">$B$4-55*($B$5+$B$6)/30-IF($B$11&lt;=55,$B$12,0)+L743+M743+N743</f>
        <v>2343.0353322219</v>
      </c>
      <c r="V743" s="14" t="n">
        <f aca="false">$B$4-69*($B$5+$B$6)/30-IF($B$11&lt;=69,$B$12,0)+L743+M743+N743+O743</f>
        <v>4242.70536366885</v>
      </c>
      <c r="W743" s="14" t="n">
        <f aca="false">$B$4-83*($B$5+$B$6)/30-IF($B$11&lt;=83,$B$12,0)+L743+M743+N743+O743+P743</f>
        <v>6771.36536191259</v>
      </c>
      <c r="X743" s="14" t="n">
        <f aca="false">$B$4-90*($B$5+$B$6)/30-IF($B$11&lt;=90,$B$12,0)+L743+M743+N743+O743+P743+Q743</f>
        <v>9655.35449549636</v>
      </c>
      <c r="AA743" s="14" t="n">
        <f aca="false">MIN(R743:X743)</f>
        <v>1114.5348336237</v>
      </c>
    </row>
    <row r="744" customFormat="false" ht="15" hidden="false" customHeight="false" outlineLevel="0" collapsed="false">
      <c r="K744" s="2" t="n">
        <v>739</v>
      </c>
      <c r="L744" s="14" t="n">
        <f aca="true">$B$16+NORMINV(RAND(),0,SQRT($B$13*($B$7+$B$8^2))*$B$9*(1-$B$10))</f>
        <v>3607.62550928724</v>
      </c>
      <c r="M744" s="14" t="n">
        <f aca="true">$B$16+NORMINV(RAND(),0,SQRT($B$13*($B$7+$B$8^2))*$B$9*(1-$B$10))</f>
        <v>4036.56824215048</v>
      </c>
      <c r="N744" s="14" t="n">
        <f aca="true">$B$16+NORMINV(RAND(),0,SQRT($B$13*($B$7+$B$8^2))*$B$9*(1-$B$10))</f>
        <v>4556.06139621865</v>
      </c>
      <c r="O744" s="14" t="n">
        <f aca="true">$B$16+NORMINV(RAND(),0,SQRT($B$13*($B$7+$B$8^2))*$B$9*(1-$B$10))</f>
        <v>4244.0461798447</v>
      </c>
      <c r="P744" s="14" t="n">
        <f aca="true">$B$16+NORMINV(RAND(),0,SQRT($B$13*($B$7+$B$8^2))*$B$9*(1-$B$10))</f>
        <v>4077.44191282484</v>
      </c>
      <c r="Q744" s="14" t="n">
        <f aca="true">$B$16+NORMINV(RAND(),0,SQRT($B$13*($B$7+$B$8^2))*$B$9*(1-$B$10))</f>
        <v>4197.42493844525</v>
      </c>
      <c r="R744" s="14" t="n">
        <f aca="false">$B$4-13*($B$5+$B$6)/30-IF($B$11&lt;=13,$B$12,0)+0</f>
        <v>8876.66666666667</v>
      </c>
      <c r="S744" s="14" t="n">
        <f aca="false">$B$4-27*($B$5+$B$6)/30-IF($B$11&lt;=27,$B$12,0)+L744</f>
        <v>10197.6255092872</v>
      </c>
      <c r="T744" s="14" t="n">
        <f aca="false">$B$4-41*($B$5+$B$6)/30-IF($B$11&lt;=41,$B$12,0)+L744+M744</f>
        <v>762.727084771049</v>
      </c>
      <c r="U744" s="14" t="n">
        <f aca="false">$B$4-55*($B$5+$B$6)/30-IF($B$11&lt;=55,$B$12,0)+L744+M744+N744</f>
        <v>3032.12181432303</v>
      </c>
      <c r="V744" s="14" t="n">
        <f aca="false">$B$4-69*($B$5+$B$6)/30-IF($B$11&lt;=69,$B$12,0)+L744+M744+N744+O744</f>
        <v>4989.50132750107</v>
      </c>
      <c r="W744" s="14" t="n">
        <f aca="false">$B$4-83*($B$5+$B$6)/30-IF($B$11&lt;=83,$B$12,0)+L744+M744+N744+O744+P744</f>
        <v>6780.27657365924</v>
      </c>
      <c r="X744" s="14" t="n">
        <f aca="false">$B$4-90*($B$5+$B$6)/30-IF($B$11&lt;=90,$B$12,0)+L744+M744+N744+O744+P744+Q744</f>
        <v>9834.36817877116</v>
      </c>
      <c r="AA744" s="14" t="n">
        <f aca="false">MIN(R744:X744)</f>
        <v>762.727084771049</v>
      </c>
    </row>
    <row r="745" customFormat="false" ht="15" hidden="false" customHeight="false" outlineLevel="0" collapsed="false">
      <c r="K745" s="2" t="n">
        <v>740</v>
      </c>
      <c r="L745" s="14" t="n">
        <f aca="true">$B$16+NORMINV(RAND(),0,SQRT($B$13*($B$7+$B$8^2))*$B$9*(1-$B$10))</f>
        <v>3755.04238208667</v>
      </c>
      <c r="M745" s="14" t="n">
        <f aca="true">$B$16+NORMINV(RAND(),0,SQRT($B$13*($B$7+$B$8^2))*$B$9*(1-$B$10))</f>
        <v>4075.28944475984</v>
      </c>
      <c r="N745" s="14" t="n">
        <f aca="true">$B$16+NORMINV(RAND(),0,SQRT($B$13*($B$7+$B$8^2))*$B$9*(1-$B$10))</f>
        <v>4434.51188897569</v>
      </c>
      <c r="O745" s="14" t="n">
        <f aca="true">$B$16+NORMINV(RAND(),0,SQRT($B$13*($B$7+$B$8^2))*$B$9*(1-$B$10))</f>
        <v>3908.92231990268</v>
      </c>
      <c r="P745" s="14" t="n">
        <f aca="true">$B$16+NORMINV(RAND(),0,SQRT($B$13*($B$7+$B$8^2))*$B$9*(1-$B$10))</f>
        <v>4034.33770257912</v>
      </c>
      <c r="Q745" s="14" t="n">
        <f aca="true">$B$16+NORMINV(RAND(),0,SQRT($B$13*($B$7+$B$8^2))*$B$9*(1-$B$10))</f>
        <v>4482.31004570443</v>
      </c>
      <c r="R745" s="14" t="n">
        <f aca="false">$B$4-13*($B$5+$B$6)/30-IF($B$11&lt;=13,$B$12,0)+0</f>
        <v>8876.66666666667</v>
      </c>
      <c r="S745" s="14" t="n">
        <f aca="false">$B$4-27*($B$5+$B$6)/30-IF($B$11&lt;=27,$B$12,0)+L745</f>
        <v>10345.0423820867</v>
      </c>
      <c r="T745" s="14" t="n">
        <f aca="false">$B$4-41*($B$5+$B$6)/30-IF($B$11&lt;=41,$B$12,0)+L745+M745</f>
        <v>948.865160179834</v>
      </c>
      <c r="U745" s="14" t="n">
        <f aca="false">$B$4-55*($B$5+$B$6)/30-IF($B$11&lt;=55,$B$12,0)+L745+M745+N745</f>
        <v>3096.71038248886</v>
      </c>
      <c r="V745" s="14" t="n">
        <f aca="false">$B$4-69*($B$5+$B$6)/30-IF($B$11&lt;=69,$B$12,0)+L745+M745+N745+O745</f>
        <v>4718.96603572487</v>
      </c>
      <c r="W745" s="14" t="n">
        <f aca="false">$B$4-83*($B$5+$B$6)/30-IF($B$11&lt;=83,$B$12,0)+L745+M745+N745+O745+P745</f>
        <v>6466.63707163732</v>
      </c>
      <c r="X745" s="14" t="n">
        <f aca="false">$B$4-90*($B$5+$B$6)/30-IF($B$11&lt;=90,$B$12,0)+L745+M745+N745+O745+P745+Q745</f>
        <v>9805.61378400841</v>
      </c>
      <c r="AA745" s="14" t="n">
        <f aca="false">MIN(R745:X745)</f>
        <v>948.865160179834</v>
      </c>
    </row>
    <row r="746" customFormat="false" ht="15" hidden="false" customHeight="false" outlineLevel="0" collapsed="false">
      <c r="K746" s="2" t="n">
        <v>741</v>
      </c>
      <c r="L746" s="14" t="n">
        <f aca="true">$B$16+NORMINV(RAND(),0,SQRT($B$13*($B$7+$B$8^2))*$B$9*(1-$B$10))</f>
        <v>4211.70317652546</v>
      </c>
      <c r="M746" s="14" t="n">
        <f aca="true">$B$16+NORMINV(RAND(),0,SQRT($B$13*($B$7+$B$8^2))*$B$9*(1-$B$10))</f>
        <v>4117.38769537394</v>
      </c>
      <c r="N746" s="14" t="n">
        <f aca="true">$B$16+NORMINV(RAND(),0,SQRT($B$13*($B$7+$B$8^2))*$B$9*(1-$B$10))</f>
        <v>4262.28673893294</v>
      </c>
      <c r="O746" s="14" t="n">
        <f aca="true">$B$16+NORMINV(RAND(),0,SQRT($B$13*($B$7+$B$8^2))*$B$9*(1-$B$10))</f>
        <v>3970.15737713734</v>
      </c>
      <c r="P746" s="14" t="n">
        <f aca="true">$B$16+NORMINV(RAND(),0,SQRT($B$13*($B$7+$B$8^2))*$B$9*(1-$B$10))</f>
        <v>4334.06422946101</v>
      </c>
      <c r="Q746" s="14" t="n">
        <f aca="true">$B$16+NORMINV(RAND(),0,SQRT($B$13*($B$7+$B$8^2))*$B$9*(1-$B$10))</f>
        <v>3928.4087278576</v>
      </c>
      <c r="R746" s="14" t="n">
        <f aca="false">$B$4-13*($B$5+$B$6)/30-IF($B$11&lt;=13,$B$12,0)+0</f>
        <v>8876.66666666667</v>
      </c>
      <c r="S746" s="14" t="n">
        <f aca="false">$B$4-27*($B$5+$B$6)/30-IF($B$11&lt;=27,$B$12,0)+L746</f>
        <v>10801.7031765255</v>
      </c>
      <c r="T746" s="14" t="n">
        <f aca="false">$B$4-41*($B$5+$B$6)/30-IF($B$11&lt;=41,$B$12,0)+L746+M746</f>
        <v>1447.62420523273</v>
      </c>
      <c r="U746" s="14" t="n">
        <f aca="false">$B$4-55*($B$5+$B$6)/30-IF($B$11&lt;=55,$B$12,0)+L746+M746+N746</f>
        <v>3423.24427749901</v>
      </c>
      <c r="V746" s="14" t="n">
        <f aca="false">$B$4-69*($B$5+$B$6)/30-IF($B$11&lt;=69,$B$12,0)+L746+M746+N746+O746</f>
        <v>5106.73498796968</v>
      </c>
      <c r="W746" s="14" t="n">
        <f aca="false">$B$4-83*($B$5+$B$6)/30-IF($B$11&lt;=83,$B$12,0)+L746+M746+N746+O746+P746</f>
        <v>7154.13255076403</v>
      </c>
      <c r="X746" s="14" t="n">
        <f aca="false">$B$4-90*($B$5+$B$6)/30-IF($B$11&lt;=90,$B$12,0)+L746+M746+N746+O746+P746+Q746</f>
        <v>9939.20794528829</v>
      </c>
      <c r="AA746" s="14" t="n">
        <f aca="false">MIN(R746:X746)</f>
        <v>1447.62420523273</v>
      </c>
    </row>
    <row r="747" customFormat="false" ht="15" hidden="false" customHeight="false" outlineLevel="0" collapsed="false">
      <c r="K747" s="2" t="n">
        <v>742</v>
      </c>
      <c r="L747" s="14" t="n">
        <f aca="true">$B$16+NORMINV(RAND(),0,SQRT($B$13*($B$7+$B$8^2))*$B$9*(1-$B$10))</f>
        <v>4456.66236233327</v>
      </c>
      <c r="M747" s="14" t="n">
        <f aca="true">$B$16+NORMINV(RAND(),0,SQRT($B$13*($B$7+$B$8^2))*$B$9*(1-$B$10))</f>
        <v>4233.43625100677</v>
      </c>
      <c r="N747" s="14" t="n">
        <f aca="true">$B$16+NORMINV(RAND(),0,SQRT($B$13*($B$7+$B$8^2))*$B$9*(1-$B$10))</f>
        <v>3872.18921174458</v>
      </c>
      <c r="O747" s="14" t="n">
        <f aca="true">$B$16+NORMINV(RAND(),0,SQRT($B$13*($B$7+$B$8^2))*$B$9*(1-$B$10))</f>
        <v>3915.13165319512</v>
      </c>
      <c r="P747" s="14" t="n">
        <f aca="true">$B$16+NORMINV(RAND(),0,SQRT($B$13*($B$7+$B$8^2))*$B$9*(1-$B$10))</f>
        <v>4524.67847037946</v>
      </c>
      <c r="Q747" s="14" t="n">
        <f aca="true">$B$16+NORMINV(RAND(),0,SQRT($B$13*($B$7+$B$8^2))*$B$9*(1-$B$10))</f>
        <v>3818.21496418226</v>
      </c>
      <c r="R747" s="14" t="n">
        <f aca="false">$B$4-13*($B$5+$B$6)/30-IF($B$11&lt;=13,$B$12,0)+0</f>
        <v>8876.66666666667</v>
      </c>
      <c r="S747" s="14" t="n">
        <f aca="false">$B$4-27*($B$5+$B$6)/30-IF($B$11&lt;=27,$B$12,0)+L747</f>
        <v>11046.6623623333</v>
      </c>
      <c r="T747" s="14" t="n">
        <f aca="false">$B$4-41*($B$5+$B$6)/30-IF($B$11&lt;=41,$B$12,0)+L747+M747</f>
        <v>1808.63194667337</v>
      </c>
      <c r="U747" s="14" t="n">
        <f aca="false">$B$4-55*($B$5+$B$6)/30-IF($B$11&lt;=55,$B$12,0)+L747+M747+N747</f>
        <v>3394.15449175129</v>
      </c>
      <c r="V747" s="14" t="n">
        <f aca="false">$B$4-69*($B$5+$B$6)/30-IF($B$11&lt;=69,$B$12,0)+L747+M747+N747+O747</f>
        <v>5022.61947827974</v>
      </c>
      <c r="W747" s="14" t="n">
        <f aca="false">$B$4-83*($B$5+$B$6)/30-IF($B$11&lt;=83,$B$12,0)+L747+M747+N747+O747+P747</f>
        <v>7260.63128199253</v>
      </c>
      <c r="X747" s="14" t="n">
        <f aca="false">$B$4-90*($B$5+$B$6)/30-IF($B$11&lt;=90,$B$12,0)+L747+M747+N747+O747+P747+Q747</f>
        <v>9935.51291284146</v>
      </c>
      <c r="AA747" s="14" t="n">
        <f aca="false">MIN(R747:X747)</f>
        <v>1808.63194667337</v>
      </c>
    </row>
    <row r="748" customFormat="false" ht="15" hidden="false" customHeight="false" outlineLevel="0" collapsed="false">
      <c r="K748" s="2" t="n">
        <v>743</v>
      </c>
      <c r="L748" s="14" t="n">
        <f aca="true">$B$16+NORMINV(RAND(),0,SQRT($B$13*($B$7+$B$8^2))*$B$9*(1-$B$10))</f>
        <v>4033.92828971537</v>
      </c>
      <c r="M748" s="14" t="n">
        <f aca="true">$B$16+NORMINV(RAND(),0,SQRT($B$13*($B$7+$B$8^2))*$B$9*(1-$B$10))</f>
        <v>3661.46356214005</v>
      </c>
      <c r="N748" s="14" t="n">
        <f aca="true">$B$16+NORMINV(RAND(),0,SQRT($B$13*($B$7+$B$8^2))*$B$9*(1-$B$10))</f>
        <v>4444.98609112464</v>
      </c>
      <c r="O748" s="14" t="n">
        <f aca="true">$B$16+NORMINV(RAND(),0,SQRT($B$13*($B$7+$B$8^2))*$B$9*(1-$B$10))</f>
        <v>4306.45674431709</v>
      </c>
      <c r="P748" s="14" t="n">
        <f aca="true">$B$16+NORMINV(RAND(),0,SQRT($B$13*($B$7+$B$8^2))*$B$9*(1-$B$10))</f>
        <v>4353.02673092518</v>
      </c>
      <c r="Q748" s="14" t="n">
        <f aca="true">$B$16+NORMINV(RAND(),0,SQRT($B$13*($B$7+$B$8^2))*$B$9*(1-$B$10))</f>
        <v>3809.27124094949</v>
      </c>
      <c r="R748" s="14" t="n">
        <f aca="false">$B$4-13*($B$5+$B$6)/30-IF($B$11&lt;=13,$B$12,0)+0</f>
        <v>8876.66666666667</v>
      </c>
      <c r="S748" s="14" t="n">
        <f aca="false">$B$4-27*($B$5+$B$6)/30-IF($B$11&lt;=27,$B$12,0)+L748</f>
        <v>10623.9282897154</v>
      </c>
      <c r="T748" s="14" t="n">
        <f aca="false">$B$4-41*($B$5+$B$6)/30-IF($B$11&lt;=41,$B$12,0)+L748+M748</f>
        <v>813.925185188752</v>
      </c>
      <c r="U748" s="14" t="n">
        <f aca="false">$B$4-55*($B$5+$B$6)/30-IF($B$11&lt;=55,$B$12,0)+L748+M748+N748</f>
        <v>2972.24460964673</v>
      </c>
      <c r="V748" s="14" t="n">
        <f aca="false">$B$4-69*($B$5+$B$6)/30-IF($B$11&lt;=69,$B$12,0)+L748+M748+N748+O748</f>
        <v>4992.03468729715</v>
      </c>
      <c r="W748" s="14" t="n">
        <f aca="false">$B$4-83*($B$5+$B$6)/30-IF($B$11&lt;=83,$B$12,0)+L748+M748+N748+O748+P748</f>
        <v>7058.39475155566</v>
      </c>
      <c r="X748" s="14" t="n">
        <f aca="false">$B$4-90*($B$5+$B$6)/30-IF($B$11&lt;=90,$B$12,0)+L748+M748+N748+O748+P748+Q748</f>
        <v>9724.33265917182</v>
      </c>
      <c r="AA748" s="14" t="n">
        <f aca="false">MIN(R748:X748)</f>
        <v>813.925185188752</v>
      </c>
    </row>
    <row r="749" customFormat="false" ht="15" hidden="false" customHeight="false" outlineLevel="0" collapsed="false">
      <c r="K749" s="2" t="n">
        <v>744</v>
      </c>
      <c r="L749" s="14" t="n">
        <f aca="true">$B$16+NORMINV(RAND(),0,SQRT($B$13*($B$7+$B$8^2))*$B$9*(1-$B$10))</f>
        <v>3915.74654680353</v>
      </c>
      <c r="M749" s="14" t="n">
        <f aca="true">$B$16+NORMINV(RAND(),0,SQRT($B$13*($B$7+$B$8^2))*$B$9*(1-$B$10))</f>
        <v>3670.15344985403</v>
      </c>
      <c r="N749" s="14" t="n">
        <f aca="true">$B$16+NORMINV(RAND(),0,SQRT($B$13*($B$7+$B$8^2))*$B$9*(1-$B$10))</f>
        <v>3847.27408134097</v>
      </c>
      <c r="O749" s="14" t="n">
        <f aca="true">$B$16+NORMINV(RAND(),0,SQRT($B$13*($B$7+$B$8^2))*$B$9*(1-$B$10))</f>
        <v>4468.75278470226</v>
      </c>
      <c r="P749" s="14" t="n">
        <f aca="true">$B$16+NORMINV(RAND(),0,SQRT($B$13*($B$7+$B$8^2))*$B$9*(1-$B$10))</f>
        <v>4512.33558160635</v>
      </c>
      <c r="Q749" s="14" t="n">
        <f aca="true">$B$16+NORMINV(RAND(),0,SQRT($B$13*($B$7+$B$8^2))*$B$9*(1-$B$10))</f>
        <v>3838.09346285942</v>
      </c>
      <c r="R749" s="14" t="n">
        <f aca="false">$B$4-13*($B$5+$B$6)/30-IF($B$11&lt;=13,$B$12,0)+0</f>
        <v>8876.66666666667</v>
      </c>
      <c r="S749" s="14" t="n">
        <f aca="false">$B$4-27*($B$5+$B$6)/30-IF($B$11&lt;=27,$B$12,0)+L749</f>
        <v>10505.7465468035</v>
      </c>
      <c r="T749" s="14" t="n">
        <f aca="false">$B$4-41*($B$5+$B$6)/30-IF($B$11&lt;=41,$B$12,0)+L749+M749</f>
        <v>704.433329990887</v>
      </c>
      <c r="U749" s="14" t="n">
        <f aca="false">$B$4-55*($B$5+$B$6)/30-IF($B$11&lt;=55,$B$12,0)+L749+M749+N749</f>
        <v>2265.04074466519</v>
      </c>
      <c r="V749" s="14" t="n">
        <f aca="false">$B$4-69*($B$5+$B$6)/30-IF($B$11&lt;=69,$B$12,0)+L749+M749+N749+O749</f>
        <v>4447.12686270078</v>
      </c>
      <c r="W749" s="14" t="n">
        <f aca="false">$B$4-83*($B$5+$B$6)/30-IF($B$11&lt;=83,$B$12,0)+L749+M749+N749+O749+P749</f>
        <v>6672.79577764046</v>
      </c>
      <c r="X749" s="14" t="n">
        <f aca="false">$B$4-90*($B$5+$B$6)/30-IF($B$11&lt;=90,$B$12,0)+L749+M749+N749+O749+P749+Q749</f>
        <v>9367.55590716655</v>
      </c>
      <c r="AA749" s="14" t="n">
        <f aca="false">MIN(R749:X749)</f>
        <v>704.433329990887</v>
      </c>
    </row>
    <row r="750" customFormat="false" ht="15" hidden="false" customHeight="false" outlineLevel="0" collapsed="false">
      <c r="K750" s="2" t="n">
        <v>745</v>
      </c>
      <c r="L750" s="14" t="n">
        <f aca="true">$B$16+NORMINV(RAND(),0,SQRT($B$13*($B$7+$B$8^2))*$B$9*(1-$B$10))</f>
        <v>3742.17321691588</v>
      </c>
      <c r="M750" s="14" t="n">
        <f aca="true">$B$16+NORMINV(RAND(),0,SQRT($B$13*($B$7+$B$8^2))*$B$9*(1-$B$10))</f>
        <v>3753.99716235528</v>
      </c>
      <c r="N750" s="14" t="n">
        <f aca="true">$B$16+NORMINV(RAND(),0,SQRT($B$13*($B$7+$B$8^2))*$B$9*(1-$B$10))</f>
        <v>4143.18990535983</v>
      </c>
      <c r="O750" s="14" t="n">
        <f aca="true">$B$16+NORMINV(RAND(),0,SQRT($B$13*($B$7+$B$8^2))*$B$9*(1-$B$10))</f>
        <v>4363.5114336541</v>
      </c>
      <c r="P750" s="14" t="n">
        <f aca="true">$B$16+NORMINV(RAND(),0,SQRT($B$13*($B$7+$B$8^2))*$B$9*(1-$B$10))</f>
        <v>3895.90669477928</v>
      </c>
      <c r="Q750" s="14" t="n">
        <f aca="true">$B$16+NORMINV(RAND(),0,SQRT($B$13*($B$7+$B$8^2))*$B$9*(1-$B$10))</f>
        <v>3812.34355520015</v>
      </c>
      <c r="R750" s="14" t="n">
        <f aca="false">$B$4-13*($B$5+$B$6)/30-IF($B$11&lt;=13,$B$12,0)+0</f>
        <v>8876.66666666667</v>
      </c>
      <c r="S750" s="14" t="n">
        <f aca="false">$B$4-27*($B$5+$B$6)/30-IF($B$11&lt;=27,$B$12,0)+L750</f>
        <v>10332.1732169159</v>
      </c>
      <c r="T750" s="14" t="n">
        <f aca="false">$B$4-41*($B$5+$B$6)/30-IF($B$11&lt;=41,$B$12,0)+L750+M750</f>
        <v>614.703712604492</v>
      </c>
      <c r="U750" s="14" t="n">
        <f aca="false">$B$4-55*($B$5+$B$6)/30-IF($B$11&lt;=55,$B$12,0)+L750+M750+N750</f>
        <v>2471.22695129765</v>
      </c>
      <c r="V750" s="14" t="n">
        <f aca="false">$B$4-69*($B$5+$B$6)/30-IF($B$11&lt;=69,$B$12,0)+L750+M750+N750+O750</f>
        <v>4548.07171828508</v>
      </c>
      <c r="W750" s="14" t="n">
        <f aca="false">$B$4-83*($B$5+$B$6)/30-IF($B$11&lt;=83,$B$12,0)+L750+M750+N750+O750+P750</f>
        <v>6157.3117463977</v>
      </c>
      <c r="X750" s="14" t="n">
        <f aca="false">$B$4-90*($B$5+$B$6)/30-IF($B$11&lt;=90,$B$12,0)+L750+M750+N750+O750+P750+Q750</f>
        <v>8826.32196826451</v>
      </c>
      <c r="AA750" s="14" t="n">
        <f aca="false">MIN(R750:X750)</f>
        <v>614.703712604492</v>
      </c>
    </row>
    <row r="751" customFormat="false" ht="15" hidden="false" customHeight="false" outlineLevel="0" collapsed="false">
      <c r="K751" s="2" t="n">
        <v>746</v>
      </c>
      <c r="L751" s="14" t="n">
        <f aca="true">$B$16+NORMINV(RAND(),0,SQRT($B$13*($B$7+$B$8^2))*$B$9*(1-$B$10))</f>
        <v>4190.28037067553</v>
      </c>
      <c r="M751" s="14" t="n">
        <f aca="true">$B$16+NORMINV(RAND(),0,SQRT($B$13*($B$7+$B$8^2))*$B$9*(1-$B$10))</f>
        <v>4271.69500576197</v>
      </c>
      <c r="N751" s="14" t="n">
        <f aca="true">$B$16+NORMINV(RAND(),0,SQRT($B$13*($B$7+$B$8^2))*$B$9*(1-$B$10))</f>
        <v>3985.11323012424</v>
      </c>
      <c r="O751" s="14" t="n">
        <f aca="true">$B$16+NORMINV(RAND(),0,SQRT($B$13*($B$7+$B$8^2))*$B$9*(1-$B$10))</f>
        <v>3907.8465037412</v>
      </c>
      <c r="P751" s="14" t="n">
        <f aca="true">$B$16+NORMINV(RAND(),0,SQRT($B$13*($B$7+$B$8^2))*$B$9*(1-$B$10))</f>
        <v>3768.213884978</v>
      </c>
      <c r="Q751" s="14" t="n">
        <f aca="true">$B$16+NORMINV(RAND(),0,SQRT($B$13*($B$7+$B$8^2))*$B$9*(1-$B$10))</f>
        <v>4214.74350863476</v>
      </c>
      <c r="R751" s="14" t="n">
        <f aca="false">$B$4-13*($B$5+$B$6)/30-IF($B$11&lt;=13,$B$12,0)+0</f>
        <v>8876.66666666667</v>
      </c>
      <c r="S751" s="14" t="n">
        <f aca="false">$B$4-27*($B$5+$B$6)/30-IF($B$11&lt;=27,$B$12,0)+L751</f>
        <v>10780.2803706755</v>
      </c>
      <c r="T751" s="14" t="n">
        <f aca="false">$B$4-41*($B$5+$B$6)/30-IF($B$11&lt;=41,$B$12,0)+L751+M751</f>
        <v>1580.50870977084</v>
      </c>
      <c r="U751" s="14" t="n">
        <f aca="false">$B$4-55*($B$5+$B$6)/30-IF($B$11&lt;=55,$B$12,0)+L751+M751+N751</f>
        <v>3278.9552732284</v>
      </c>
      <c r="V751" s="14" t="n">
        <f aca="false">$B$4-69*($B$5+$B$6)/30-IF($B$11&lt;=69,$B$12,0)+L751+M751+N751+O751</f>
        <v>4900.13511030294</v>
      </c>
      <c r="W751" s="14" t="n">
        <f aca="false">$B$4-83*($B$5+$B$6)/30-IF($B$11&lt;=83,$B$12,0)+L751+M751+N751+O751+P751</f>
        <v>6381.68232861428</v>
      </c>
      <c r="X751" s="14" t="n">
        <f aca="false">$B$4-90*($B$5+$B$6)/30-IF($B$11&lt;=90,$B$12,0)+L751+M751+N751+O751+P751+Q751</f>
        <v>9453.0925039157</v>
      </c>
      <c r="AA751" s="14" t="n">
        <f aca="false">MIN(R751:X751)</f>
        <v>1580.50870977084</v>
      </c>
    </row>
    <row r="752" customFormat="false" ht="15" hidden="false" customHeight="false" outlineLevel="0" collapsed="false">
      <c r="K752" s="2" t="n">
        <v>747</v>
      </c>
      <c r="L752" s="14" t="n">
        <f aca="true">$B$16+NORMINV(RAND(),0,SQRT($B$13*($B$7+$B$8^2))*$B$9*(1-$B$10))</f>
        <v>3882.1034572353</v>
      </c>
      <c r="M752" s="14" t="n">
        <f aca="true">$B$16+NORMINV(RAND(),0,SQRT($B$13*($B$7+$B$8^2))*$B$9*(1-$B$10))</f>
        <v>3959.9136214046</v>
      </c>
      <c r="N752" s="14" t="n">
        <f aca="true">$B$16+NORMINV(RAND(),0,SQRT($B$13*($B$7+$B$8^2))*$B$9*(1-$B$10))</f>
        <v>3946.4014860067</v>
      </c>
      <c r="O752" s="14" t="n">
        <f aca="true">$B$16+NORMINV(RAND(),0,SQRT($B$13*($B$7+$B$8^2))*$B$9*(1-$B$10))</f>
        <v>4070.33632771314</v>
      </c>
      <c r="P752" s="14" t="n">
        <f aca="true">$B$16+NORMINV(RAND(),0,SQRT($B$13*($B$7+$B$8^2))*$B$9*(1-$B$10))</f>
        <v>3967.94430189855</v>
      </c>
      <c r="Q752" s="14" t="n">
        <f aca="true">$B$16+NORMINV(RAND(),0,SQRT($B$13*($B$7+$B$8^2))*$B$9*(1-$B$10))</f>
        <v>3911.37312757393</v>
      </c>
      <c r="R752" s="14" t="n">
        <f aca="false">$B$4-13*($B$5+$B$6)/30-IF($B$11&lt;=13,$B$12,0)+0</f>
        <v>8876.66666666667</v>
      </c>
      <c r="S752" s="14" t="n">
        <f aca="false">$B$4-27*($B$5+$B$6)/30-IF($B$11&lt;=27,$B$12,0)+L752</f>
        <v>10472.1034572353</v>
      </c>
      <c r="T752" s="14" t="n">
        <f aca="false">$B$4-41*($B$5+$B$6)/30-IF($B$11&lt;=41,$B$12,0)+L752+M752</f>
        <v>960.55041197323</v>
      </c>
      <c r="U752" s="14" t="n">
        <f aca="false">$B$4-55*($B$5+$B$6)/30-IF($B$11&lt;=55,$B$12,0)+L752+M752+N752</f>
        <v>2620.28523131326</v>
      </c>
      <c r="V752" s="14" t="n">
        <f aca="false">$B$4-69*($B$5+$B$6)/30-IF($B$11&lt;=69,$B$12,0)+L752+M752+N752+O752</f>
        <v>4403.95489235974</v>
      </c>
      <c r="W752" s="14" t="n">
        <f aca="false">$B$4-83*($B$5+$B$6)/30-IF($B$11&lt;=83,$B$12,0)+L752+M752+N752+O752+P752</f>
        <v>6085.23252759162</v>
      </c>
      <c r="X752" s="14" t="n">
        <f aca="false">$B$4-90*($B$5+$B$6)/30-IF($B$11&lt;=90,$B$12,0)+L752+M752+N752+O752+P752+Q752</f>
        <v>8853.27232183222</v>
      </c>
      <c r="AA752" s="14" t="n">
        <f aca="false">MIN(R752:X752)</f>
        <v>960.55041197323</v>
      </c>
    </row>
    <row r="753" customFormat="false" ht="15" hidden="false" customHeight="false" outlineLevel="0" collapsed="false">
      <c r="K753" s="2" t="n">
        <v>748</v>
      </c>
      <c r="L753" s="14" t="n">
        <f aca="true">$B$16+NORMINV(RAND(),0,SQRT($B$13*($B$7+$B$8^2))*$B$9*(1-$B$10))</f>
        <v>3574.48067226032</v>
      </c>
      <c r="M753" s="14" t="n">
        <f aca="true">$B$16+NORMINV(RAND(),0,SQRT($B$13*($B$7+$B$8^2))*$B$9*(1-$B$10))</f>
        <v>4298.34888762078</v>
      </c>
      <c r="N753" s="14" t="n">
        <f aca="true">$B$16+NORMINV(RAND(),0,SQRT($B$13*($B$7+$B$8^2))*$B$9*(1-$B$10))</f>
        <v>4027.91874460419</v>
      </c>
      <c r="O753" s="14" t="n">
        <f aca="true">$B$16+NORMINV(RAND(),0,SQRT($B$13*($B$7+$B$8^2))*$B$9*(1-$B$10))</f>
        <v>4383.06949968878</v>
      </c>
      <c r="P753" s="14" t="n">
        <f aca="true">$B$16+NORMINV(RAND(),0,SQRT($B$13*($B$7+$B$8^2))*$B$9*(1-$B$10))</f>
        <v>3995.27645999967</v>
      </c>
      <c r="Q753" s="14" t="n">
        <f aca="true">$B$16+NORMINV(RAND(),0,SQRT($B$13*($B$7+$B$8^2))*$B$9*(1-$B$10))</f>
        <v>4137.62397607752</v>
      </c>
      <c r="R753" s="14" t="n">
        <f aca="false">$B$4-13*($B$5+$B$6)/30-IF($B$11&lt;=13,$B$12,0)+0</f>
        <v>8876.66666666667</v>
      </c>
      <c r="S753" s="14" t="n">
        <f aca="false">$B$4-27*($B$5+$B$6)/30-IF($B$11&lt;=27,$B$12,0)+L753</f>
        <v>10164.4806722603</v>
      </c>
      <c r="T753" s="14" t="n">
        <f aca="false">$B$4-41*($B$5+$B$6)/30-IF($B$11&lt;=41,$B$12,0)+L753+M753</f>
        <v>991.362893214429</v>
      </c>
      <c r="U753" s="14" t="n">
        <f aca="false">$B$4-55*($B$5+$B$6)/30-IF($B$11&lt;=55,$B$12,0)+L753+M753+N753</f>
        <v>2732.61497115195</v>
      </c>
      <c r="V753" s="14" t="n">
        <f aca="false">$B$4-69*($B$5+$B$6)/30-IF($B$11&lt;=69,$B$12,0)+L753+M753+N753+O753</f>
        <v>4829.01780417407</v>
      </c>
      <c r="W753" s="14" t="n">
        <f aca="false">$B$4-83*($B$5+$B$6)/30-IF($B$11&lt;=83,$B$12,0)+L753+M753+N753+O753+P753</f>
        <v>6537.62759750707</v>
      </c>
      <c r="X753" s="14" t="n">
        <f aca="false">$B$4-90*($B$5+$B$6)/30-IF($B$11&lt;=90,$B$12,0)+L753+M753+N753+O753+P753+Q753</f>
        <v>9531.91824025126</v>
      </c>
      <c r="AA753" s="14" t="n">
        <f aca="false">MIN(R753:X753)</f>
        <v>991.362893214429</v>
      </c>
    </row>
    <row r="754" customFormat="false" ht="15" hidden="false" customHeight="false" outlineLevel="0" collapsed="false">
      <c r="K754" s="2" t="n">
        <v>749</v>
      </c>
      <c r="L754" s="14" t="n">
        <f aca="true">$B$16+NORMINV(RAND(),0,SQRT($B$13*($B$7+$B$8^2))*$B$9*(1-$B$10))</f>
        <v>3735.67761178255</v>
      </c>
      <c r="M754" s="14" t="n">
        <f aca="true">$B$16+NORMINV(RAND(),0,SQRT($B$13*($B$7+$B$8^2))*$B$9*(1-$B$10))</f>
        <v>3868.99449450011</v>
      </c>
      <c r="N754" s="14" t="n">
        <f aca="true">$B$16+NORMINV(RAND(),0,SQRT($B$13*($B$7+$B$8^2))*$B$9*(1-$B$10))</f>
        <v>3748.27939610664</v>
      </c>
      <c r="O754" s="14" t="n">
        <f aca="true">$B$16+NORMINV(RAND(),0,SQRT($B$13*($B$7+$B$8^2))*$B$9*(1-$B$10))</f>
        <v>3858.93894826726</v>
      </c>
      <c r="P754" s="14" t="n">
        <f aca="true">$B$16+NORMINV(RAND(),0,SQRT($B$13*($B$7+$B$8^2))*$B$9*(1-$B$10))</f>
        <v>3690.4141383645</v>
      </c>
      <c r="Q754" s="14" t="n">
        <f aca="true">$B$16+NORMINV(RAND(),0,SQRT($B$13*($B$7+$B$8^2))*$B$9*(1-$B$10))</f>
        <v>4652.99259564814</v>
      </c>
      <c r="R754" s="14" t="n">
        <f aca="false">$B$4-13*($B$5+$B$6)/30-IF($B$11&lt;=13,$B$12,0)+0</f>
        <v>8876.66666666667</v>
      </c>
      <c r="S754" s="14" t="n">
        <f aca="false">$B$4-27*($B$5+$B$6)/30-IF($B$11&lt;=27,$B$12,0)+L754</f>
        <v>10325.6776117825</v>
      </c>
      <c r="T754" s="14" t="n">
        <f aca="false">$B$4-41*($B$5+$B$6)/30-IF($B$11&lt;=41,$B$12,0)+L754+M754</f>
        <v>723.205439615994</v>
      </c>
      <c r="U754" s="14" t="n">
        <f aca="false">$B$4-55*($B$5+$B$6)/30-IF($B$11&lt;=55,$B$12,0)+L754+M754+N754</f>
        <v>2184.81816905597</v>
      </c>
      <c r="V754" s="14" t="n">
        <f aca="false">$B$4-69*($B$5+$B$6)/30-IF($B$11&lt;=69,$B$12,0)+L754+M754+N754+O754</f>
        <v>3757.09045065656</v>
      </c>
      <c r="W754" s="14" t="n">
        <f aca="false">$B$4-83*($B$5+$B$6)/30-IF($B$11&lt;=83,$B$12,0)+L754+M754+N754+O754+P754</f>
        <v>5160.8379223544</v>
      </c>
      <c r="X754" s="14" t="n">
        <f aca="false">$B$4-90*($B$5+$B$6)/30-IF($B$11&lt;=90,$B$12,0)+L754+M754+N754+O754+P754+Q754</f>
        <v>8670.4971846692</v>
      </c>
      <c r="AA754" s="14" t="n">
        <f aca="false">MIN(R754:X754)</f>
        <v>723.205439615994</v>
      </c>
    </row>
    <row r="755" customFormat="false" ht="15" hidden="false" customHeight="false" outlineLevel="0" collapsed="false">
      <c r="K755" s="2" t="n">
        <v>750</v>
      </c>
      <c r="L755" s="14" t="n">
        <f aca="true">$B$16+NORMINV(RAND(),0,SQRT($B$13*($B$7+$B$8^2))*$B$9*(1-$B$10))</f>
        <v>3952.38935662624</v>
      </c>
      <c r="M755" s="14" t="n">
        <f aca="true">$B$16+NORMINV(RAND(),0,SQRT($B$13*($B$7+$B$8^2))*$B$9*(1-$B$10))</f>
        <v>4187.61637495569</v>
      </c>
      <c r="N755" s="14" t="n">
        <f aca="true">$B$16+NORMINV(RAND(),0,SQRT($B$13*($B$7+$B$8^2))*$B$9*(1-$B$10))</f>
        <v>4299.91824235331</v>
      </c>
      <c r="O755" s="14" t="n">
        <f aca="true">$B$16+NORMINV(RAND(),0,SQRT($B$13*($B$7+$B$8^2))*$B$9*(1-$B$10))</f>
        <v>4180.46335144962</v>
      </c>
      <c r="P755" s="14" t="n">
        <f aca="true">$B$16+NORMINV(RAND(),0,SQRT($B$13*($B$7+$B$8^2))*$B$9*(1-$B$10))</f>
        <v>3851.99693893934</v>
      </c>
      <c r="Q755" s="14" t="n">
        <f aca="true">$B$16+NORMINV(RAND(),0,SQRT($B$13*($B$7+$B$8^2))*$B$9*(1-$B$10))</f>
        <v>3886.90662100002</v>
      </c>
      <c r="R755" s="14" t="n">
        <f aca="false">$B$4-13*($B$5+$B$6)/30-IF($B$11&lt;=13,$B$12,0)+0</f>
        <v>8876.66666666667</v>
      </c>
      <c r="S755" s="14" t="n">
        <f aca="false">$B$4-27*($B$5+$B$6)/30-IF($B$11&lt;=27,$B$12,0)+L755</f>
        <v>10542.3893566262</v>
      </c>
      <c r="T755" s="14" t="n">
        <f aca="false">$B$4-41*($B$5+$B$6)/30-IF($B$11&lt;=41,$B$12,0)+L755+M755</f>
        <v>1258.53906491526</v>
      </c>
      <c r="U755" s="14" t="n">
        <f aca="false">$B$4-55*($B$5+$B$6)/30-IF($B$11&lt;=55,$B$12,0)+L755+M755+N755</f>
        <v>3271.7906406019</v>
      </c>
      <c r="V755" s="14" t="n">
        <f aca="false">$B$4-69*($B$5+$B$6)/30-IF($B$11&lt;=69,$B$12,0)+L755+M755+N755+O755</f>
        <v>5165.58732538485</v>
      </c>
      <c r="W755" s="14" t="n">
        <f aca="false">$B$4-83*($B$5+$B$6)/30-IF($B$11&lt;=83,$B$12,0)+L755+M755+N755+O755+P755</f>
        <v>6730.91759765753</v>
      </c>
      <c r="X755" s="14" t="n">
        <f aca="false">$B$4-90*($B$5+$B$6)/30-IF($B$11&lt;=90,$B$12,0)+L755+M755+N755+O755+P755+Q755</f>
        <v>9474.49088532421</v>
      </c>
      <c r="AA755" s="14" t="n">
        <f aca="false">MIN(R755:X755)</f>
        <v>1258.53906491526</v>
      </c>
    </row>
    <row r="756" customFormat="false" ht="15" hidden="false" customHeight="false" outlineLevel="0" collapsed="false">
      <c r="K756" s="2" t="n">
        <v>751</v>
      </c>
      <c r="L756" s="14" t="n">
        <f aca="true">$B$16+NORMINV(RAND(),0,SQRT($B$13*($B$7+$B$8^2))*$B$9*(1-$B$10))</f>
        <v>4644.87463482242</v>
      </c>
      <c r="M756" s="14" t="n">
        <f aca="true">$B$16+NORMINV(RAND(),0,SQRT($B$13*($B$7+$B$8^2))*$B$9*(1-$B$10))</f>
        <v>3659.17686382052</v>
      </c>
      <c r="N756" s="14" t="n">
        <f aca="true">$B$16+NORMINV(RAND(),0,SQRT($B$13*($B$7+$B$8^2))*$B$9*(1-$B$10))</f>
        <v>3846.89660969638</v>
      </c>
      <c r="O756" s="14" t="n">
        <f aca="true">$B$16+NORMINV(RAND(),0,SQRT($B$13*($B$7+$B$8^2))*$B$9*(1-$B$10))</f>
        <v>3377.59273638711</v>
      </c>
      <c r="P756" s="14" t="n">
        <f aca="true">$B$16+NORMINV(RAND(),0,SQRT($B$13*($B$7+$B$8^2))*$B$9*(1-$B$10))</f>
        <v>3942.07477545416</v>
      </c>
      <c r="Q756" s="14" t="n">
        <f aca="true">$B$16+NORMINV(RAND(),0,SQRT($B$13*($B$7+$B$8^2))*$B$9*(1-$B$10))</f>
        <v>4201.71829046936</v>
      </c>
      <c r="R756" s="14" t="n">
        <f aca="false">$B$4-13*($B$5+$B$6)/30-IF($B$11&lt;=13,$B$12,0)+0</f>
        <v>8876.66666666667</v>
      </c>
      <c r="S756" s="14" t="n">
        <f aca="false">$B$4-27*($B$5+$B$6)/30-IF($B$11&lt;=27,$B$12,0)+L756</f>
        <v>11234.8746348224</v>
      </c>
      <c r="T756" s="14" t="n">
        <f aca="false">$B$4-41*($B$5+$B$6)/30-IF($B$11&lt;=41,$B$12,0)+L756+M756</f>
        <v>1422.58483197627</v>
      </c>
      <c r="U756" s="14" t="n">
        <f aca="false">$B$4-55*($B$5+$B$6)/30-IF($B$11&lt;=55,$B$12,0)+L756+M756+N756</f>
        <v>2982.81477500599</v>
      </c>
      <c r="V756" s="14" t="n">
        <f aca="false">$B$4-69*($B$5+$B$6)/30-IF($B$11&lt;=69,$B$12,0)+L756+M756+N756+O756</f>
        <v>4073.74084472643</v>
      </c>
      <c r="W756" s="14" t="n">
        <f aca="false">$B$4-83*($B$5+$B$6)/30-IF($B$11&lt;=83,$B$12,0)+L756+M756+N756+O756+P756</f>
        <v>5729.14895351392</v>
      </c>
      <c r="X756" s="14" t="n">
        <f aca="false">$B$4-90*($B$5+$B$6)/30-IF($B$11&lt;=90,$B$12,0)+L756+M756+N756+O756+P756+Q756</f>
        <v>8787.53391064995</v>
      </c>
      <c r="AA756" s="14" t="n">
        <f aca="false">MIN(R756:X756)</f>
        <v>1422.58483197627</v>
      </c>
    </row>
    <row r="757" customFormat="false" ht="15" hidden="false" customHeight="false" outlineLevel="0" collapsed="false">
      <c r="K757" s="2" t="n">
        <v>752</v>
      </c>
      <c r="L757" s="14" t="n">
        <f aca="true">$B$16+NORMINV(RAND(),0,SQRT($B$13*($B$7+$B$8^2))*$B$9*(1-$B$10))</f>
        <v>3915.88483103747</v>
      </c>
      <c r="M757" s="14" t="n">
        <f aca="true">$B$16+NORMINV(RAND(),0,SQRT($B$13*($B$7+$B$8^2))*$B$9*(1-$B$10))</f>
        <v>4051.54237279385</v>
      </c>
      <c r="N757" s="14" t="n">
        <f aca="true">$B$16+NORMINV(RAND(),0,SQRT($B$13*($B$7+$B$8^2))*$B$9*(1-$B$10))</f>
        <v>4176.04695772272</v>
      </c>
      <c r="O757" s="14" t="n">
        <f aca="true">$B$16+NORMINV(RAND(),0,SQRT($B$13*($B$7+$B$8^2))*$B$9*(1-$B$10))</f>
        <v>4236.31982555951</v>
      </c>
      <c r="P757" s="14" t="n">
        <f aca="true">$B$16+NORMINV(RAND(),0,SQRT($B$13*($B$7+$B$8^2))*$B$9*(1-$B$10))</f>
        <v>4283.12586672494</v>
      </c>
      <c r="Q757" s="14" t="n">
        <f aca="true">$B$16+NORMINV(RAND(),0,SQRT($B$13*($B$7+$B$8^2))*$B$9*(1-$B$10))</f>
        <v>4005.16131117471</v>
      </c>
      <c r="R757" s="14" t="n">
        <f aca="false">$B$4-13*($B$5+$B$6)/30-IF($B$11&lt;=13,$B$12,0)+0</f>
        <v>8876.66666666667</v>
      </c>
      <c r="S757" s="14" t="n">
        <f aca="false">$B$4-27*($B$5+$B$6)/30-IF($B$11&lt;=27,$B$12,0)+L757</f>
        <v>10505.8848310375</v>
      </c>
      <c r="T757" s="14" t="n">
        <f aca="false">$B$4-41*($B$5+$B$6)/30-IF($B$11&lt;=41,$B$12,0)+L757+M757</f>
        <v>1085.96053716465</v>
      </c>
      <c r="U757" s="14" t="n">
        <f aca="false">$B$4-55*($B$5+$B$6)/30-IF($B$11&lt;=55,$B$12,0)+L757+M757+N757</f>
        <v>2975.34082822071</v>
      </c>
      <c r="V757" s="14" t="n">
        <f aca="false">$B$4-69*($B$5+$B$6)/30-IF($B$11&lt;=69,$B$12,0)+L757+M757+N757+O757</f>
        <v>4924.99398711355</v>
      </c>
      <c r="W757" s="14" t="n">
        <f aca="false">$B$4-83*($B$5+$B$6)/30-IF($B$11&lt;=83,$B$12,0)+L757+M757+N757+O757+P757</f>
        <v>6921.45318717183</v>
      </c>
      <c r="X757" s="14" t="n">
        <f aca="false">$B$4-90*($B$5+$B$6)/30-IF($B$11&lt;=90,$B$12,0)+L757+M757+N757+O757+P757+Q757</f>
        <v>9783.2811650132</v>
      </c>
      <c r="AA757" s="14" t="n">
        <f aca="false">MIN(R757:X757)</f>
        <v>1085.96053716465</v>
      </c>
    </row>
    <row r="758" customFormat="false" ht="15" hidden="false" customHeight="false" outlineLevel="0" collapsed="false">
      <c r="K758" s="2" t="n">
        <v>753</v>
      </c>
      <c r="L758" s="14" t="n">
        <f aca="true">$B$16+NORMINV(RAND(),0,SQRT($B$13*($B$7+$B$8^2))*$B$9*(1-$B$10))</f>
        <v>4012.91911265818</v>
      </c>
      <c r="M758" s="14" t="n">
        <f aca="true">$B$16+NORMINV(RAND(),0,SQRT($B$13*($B$7+$B$8^2))*$B$9*(1-$B$10))</f>
        <v>4433.14860661216</v>
      </c>
      <c r="N758" s="14" t="n">
        <f aca="true">$B$16+NORMINV(RAND(),0,SQRT($B$13*($B$7+$B$8^2))*$B$9*(1-$B$10))</f>
        <v>4480.85581099888</v>
      </c>
      <c r="O758" s="14" t="n">
        <f aca="true">$B$16+NORMINV(RAND(),0,SQRT($B$13*($B$7+$B$8^2))*$B$9*(1-$B$10))</f>
        <v>3851.91897585765</v>
      </c>
      <c r="P758" s="14" t="n">
        <f aca="true">$B$16+NORMINV(RAND(),0,SQRT($B$13*($B$7+$B$8^2))*$B$9*(1-$B$10))</f>
        <v>3906.70468165278</v>
      </c>
      <c r="Q758" s="14" t="n">
        <f aca="true">$B$16+NORMINV(RAND(),0,SQRT($B$13*($B$7+$B$8^2))*$B$9*(1-$B$10))</f>
        <v>4648.9196053715</v>
      </c>
      <c r="R758" s="14" t="n">
        <f aca="false">$B$4-13*($B$5+$B$6)/30-IF($B$11&lt;=13,$B$12,0)+0</f>
        <v>8876.66666666667</v>
      </c>
      <c r="S758" s="14" t="n">
        <f aca="false">$B$4-27*($B$5+$B$6)/30-IF($B$11&lt;=27,$B$12,0)+L758</f>
        <v>10602.9191126582</v>
      </c>
      <c r="T758" s="14" t="n">
        <f aca="false">$B$4-41*($B$5+$B$6)/30-IF($B$11&lt;=41,$B$12,0)+L758+M758</f>
        <v>1564.60105260367</v>
      </c>
      <c r="U758" s="14" t="n">
        <f aca="false">$B$4-55*($B$5+$B$6)/30-IF($B$11&lt;=55,$B$12,0)+L758+M758+N758</f>
        <v>3758.79019693588</v>
      </c>
      <c r="V758" s="14" t="n">
        <f aca="false">$B$4-69*($B$5+$B$6)/30-IF($B$11&lt;=69,$B$12,0)+L758+M758+N758+O758</f>
        <v>5324.04250612687</v>
      </c>
      <c r="W758" s="14" t="n">
        <f aca="false">$B$4-83*($B$5+$B$6)/30-IF($B$11&lt;=83,$B$12,0)+L758+M758+N758+O758+P758</f>
        <v>6944.08052111298</v>
      </c>
      <c r="X758" s="14" t="n">
        <f aca="false">$B$4-90*($B$5+$B$6)/30-IF($B$11&lt;=90,$B$12,0)+L758+M758+N758+O758+P758+Q758</f>
        <v>10449.6667931511</v>
      </c>
      <c r="AA758" s="14" t="n">
        <f aca="false">MIN(R758:X758)</f>
        <v>1564.60105260367</v>
      </c>
    </row>
    <row r="759" customFormat="false" ht="15" hidden="false" customHeight="false" outlineLevel="0" collapsed="false">
      <c r="K759" s="2" t="n">
        <v>754</v>
      </c>
      <c r="L759" s="14" t="n">
        <f aca="true">$B$16+NORMINV(RAND(),0,SQRT($B$13*($B$7+$B$8^2))*$B$9*(1-$B$10))</f>
        <v>4204.05189741008</v>
      </c>
      <c r="M759" s="14" t="n">
        <f aca="true">$B$16+NORMINV(RAND(),0,SQRT($B$13*($B$7+$B$8^2))*$B$9*(1-$B$10))</f>
        <v>4318.33538397852</v>
      </c>
      <c r="N759" s="14" t="n">
        <f aca="true">$B$16+NORMINV(RAND(),0,SQRT($B$13*($B$7+$B$8^2))*$B$9*(1-$B$10))</f>
        <v>4187.86261235999</v>
      </c>
      <c r="O759" s="14" t="n">
        <f aca="true">$B$16+NORMINV(RAND(),0,SQRT($B$13*($B$7+$B$8^2))*$B$9*(1-$B$10))</f>
        <v>4419.59853813391</v>
      </c>
      <c r="P759" s="14" t="n">
        <f aca="true">$B$16+NORMINV(RAND(),0,SQRT($B$13*($B$7+$B$8^2))*$B$9*(1-$B$10))</f>
        <v>3525.18496838616</v>
      </c>
      <c r="Q759" s="14" t="n">
        <f aca="true">$B$16+NORMINV(RAND(),0,SQRT($B$13*($B$7+$B$8^2))*$B$9*(1-$B$10))</f>
        <v>3760.87837763754</v>
      </c>
      <c r="R759" s="14" t="n">
        <f aca="false">$B$4-13*($B$5+$B$6)/30-IF($B$11&lt;=13,$B$12,0)+0</f>
        <v>8876.66666666667</v>
      </c>
      <c r="S759" s="14" t="n">
        <f aca="false">$B$4-27*($B$5+$B$6)/30-IF($B$11&lt;=27,$B$12,0)+L759</f>
        <v>10794.0518974101</v>
      </c>
      <c r="T759" s="14" t="n">
        <f aca="false">$B$4-41*($B$5+$B$6)/30-IF($B$11&lt;=41,$B$12,0)+L759+M759</f>
        <v>1640.92061472193</v>
      </c>
      <c r="U759" s="14" t="n">
        <f aca="false">$B$4-55*($B$5+$B$6)/30-IF($B$11&lt;=55,$B$12,0)+L759+M759+N759</f>
        <v>3542.11656041525</v>
      </c>
      <c r="V759" s="14" t="n">
        <f aca="false">$B$4-69*($B$5+$B$6)/30-IF($B$11&lt;=69,$B$12,0)+L759+M759+N759+O759</f>
        <v>5675.0484318825</v>
      </c>
      <c r="W759" s="14" t="n">
        <f aca="false">$B$4-83*($B$5+$B$6)/30-IF($B$11&lt;=83,$B$12,0)+L759+M759+N759+O759+P759</f>
        <v>6913.56673360199</v>
      </c>
      <c r="X759" s="14" t="n">
        <f aca="false">$B$4-90*($B$5+$B$6)/30-IF($B$11&lt;=90,$B$12,0)+L759+M759+N759+O759+P759+Q759</f>
        <v>9531.11177790619</v>
      </c>
      <c r="AA759" s="14" t="n">
        <f aca="false">MIN(R759:X759)</f>
        <v>1640.92061472193</v>
      </c>
    </row>
    <row r="760" customFormat="false" ht="15" hidden="false" customHeight="false" outlineLevel="0" collapsed="false">
      <c r="K760" s="2" t="n">
        <v>755</v>
      </c>
      <c r="L760" s="14" t="n">
        <f aca="true">$B$16+NORMINV(RAND(),0,SQRT($B$13*($B$7+$B$8^2))*$B$9*(1-$B$10))</f>
        <v>4040.83843832994</v>
      </c>
      <c r="M760" s="14" t="n">
        <f aca="true">$B$16+NORMINV(RAND(),0,SQRT($B$13*($B$7+$B$8^2))*$B$9*(1-$B$10))</f>
        <v>3759.82397488562</v>
      </c>
      <c r="N760" s="14" t="n">
        <f aca="true">$B$16+NORMINV(RAND(),0,SQRT($B$13*($B$7+$B$8^2))*$B$9*(1-$B$10))</f>
        <v>4005.67026195018</v>
      </c>
      <c r="O760" s="14" t="n">
        <f aca="true">$B$16+NORMINV(RAND(),0,SQRT($B$13*($B$7+$B$8^2))*$B$9*(1-$B$10))</f>
        <v>4232.67073844909</v>
      </c>
      <c r="P760" s="14" t="n">
        <f aca="true">$B$16+NORMINV(RAND(),0,SQRT($B$13*($B$7+$B$8^2))*$B$9*(1-$B$10))</f>
        <v>3947.13819957307</v>
      </c>
      <c r="Q760" s="14" t="n">
        <f aca="true">$B$16+NORMINV(RAND(),0,SQRT($B$13*($B$7+$B$8^2))*$B$9*(1-$B$10))</f>
        <v>4013.65761088583</v>
      </c>
      <c r="R760" s="14" t="n">
        <f aca="false">$B$4-13*($B$5+$B$6)/30-IF($B$11&lt;=13,$B$12,0)+0</f>
        <v>8876.66666666667</v>
      </c>
      <c r="S760" s="14" t="n">
        <f aca="false">$B$4-27*($B$5+$B$6)/30-IF($B$11&lt;=27,$B$12,0)+L760</f>
        <v>10630.8384383299</v>
      </c>
      <c r="T760" s="14" t="n">
        <f aca="false">$B$4-41*($B$5+$B$6)/30-IF($B$11&lt;=41,$B$12,0)+L760+M760</f>
        <v>919.195746548893</v>
      </c>
      <c r="U760" s="14" t="n">
        <f aca="false">$B$4-55*($B$5+$B$6)/30-IF($B$11&lt;=55,$B$12,0)+L760+M760+N760</f>
        <v>2638.1993418324</v>
      </c>
      <c r="V760" s="14" t="n">
        <f aca="false">$B$4-69*($B$5+$B$6)/30-IF($B$11&lt;=69,$B$12,0)+L760+M760+N760+O760</f>
        <v>4584.20341361482</v>
      </c>
      <c r="W760" s="14" t="n">
        <f aca="false">$B$4-83*($B$5+$B$6)/30-IF($B$11&lt;=83,$B$12,0)+L760+M760+N760+O760+P760</f>
        <v>6244.67494652123</v>
      </c>
      <c r="X760" s="14" t="n">
        <f aca="false">$B$4-90*($B$5+$B$6)/30-IF($B$11&lt;=90,$B$12,0)+L760+M760+N760+O760+P760+Q760</f>
        <v>9114.99922407373</v>
      </c>
      <c r="AA760" s="14" t="n">
        <f aca="false">MIN(R760:X760)</f>
        <v>919.195746548893</v>
      </c>
    </row>
    <row r="761" customFormat="false" ht="15" hidden="false" customHeight="false" outlineLevel="0" collapsed="false">
      <c r="K761" s="2" t="n">
        <v>756</v>
      </c>
      <c r="L761" s="14" t="n">
        <f aca="true">$B$16+NORMINV(RAND(),0,SQRT($B$13*($B$7+$B$8^2))*$B$9*(1-$B$10))</f>
        <v>4014.96912314892</v>
      </c>
      <c r="M761" s="14" t="n">
        <f aca="true">$B$16+NORMINV(RAND(),0,SQRT($B$13*($B$7+$B$8^2))*$B$9*(1-$B$10))</f>
        <v>3330.23654354386</v>
      </c>
      <c r="N761" s="14" t="n">
        <f aca="true">$B$16+NORMINV(RAND(),0,SQRT($B$13*($B$7+$B$8^2))*$B$9*(1-$B$10))</f>
        <v>3879.30638119232</v>
      </c>
      <c r="O761" s="14" t="n">
        <f aca="true">$B$16+NORMINV(RAND(),0,SQRT($B$13*($B$7+$B$8^2))*$B$9*(1-$B$10))</f>
        <v>3741.76244996626</v>
      </c>
      <c r="P761" s="14" t="n">
        <f aca="true">$B$16+NORMINV(RAND(),0,SQRT($B$13*($B$7+$B$8^2))*$B$9*(1-$B$10))</f>
        <v>3906.05328967097</v>
      </c>
      <c r="Q761" s="14" t="n">
        <f aca="true">$B$16+NORMINV(RAND(),0,SQRT($B$13*($B$7+$B$8^2))*$B$9*(1-$B$10))</f>
        <v>3998.15765566508</v>
      </c>
      <c r="R761" s="14" t="n">
        <f aca="false">$B$4-13*($B$5+$B$6)/30-IF($B$11&lt;=13,$B$12,0)+0</f>
        <v>8876.66666666667</v>
      </c>
      <c r="S761" s="14" t="n">
        <f aca="false">$B$4-27*($B$5+$B$6)/30-IF($B$11&lt;=27,$B$12,0)+L761</f>
        <v>10604.9691231489</v>
      </c>
      <c r="T761" s="14" t="n">
        <f aca="false">$B$4-41*($B$5+$B$6)/30-IF($B$11&lt;=41,$B$12,0)+L761+M761</f>
        <v>463.739000026104</v>
      </c>
      <c r="U761" s="14" t="n">
        <f aca="false">$B$4-55*($B$5+$B$6)/30-IF($B$11&lt;=55,$B$12,0)+L761+M761+N761</f>
        <v>2056.37871455175</v>
      </c>
      <c r="V761" s="14" t="n">
        <f aca="false">$B$4-69*($B$5+$B$6)/30-IF($B$11&lt;=69,$B$12,0)+L761+M761+N761+O761</f>
        <v>3511.47449785134</v>
      </c>
      <c r="W761" s="14" t="n">
        <f aca="false">$B$4-83*($B$5+$B$6)/30-IF($B$11&lt;=83,$B$12,0)+L761+M761+N761+O761+P761</f>
        <v>5130.86112085565</v>
      </c>
      <c r="X761" s="14" t="n">
        <f aca="false">$B$4-90*($B$5+$B$6)/30-IF($B$11&lt;=90,$B$12,0)+L761+M761+N761+O761+P761+Q761</f>
        <v>7985.6854431874</v>
      </c>
      <c r="AA761" s="14" t="n">
        <f aca="false">MIN(R761:X761)</f>
        <v>463.739000026104</v>
      </c>
    </row>
    <row r="762" customFormat="false" ht="15" hidden="false" customHeight="false" outlineLevel="0" collapsed="false">
      <c r="K762" s="2" t="n">
        <v>757</v>
      </c>
      <c r="L762" s="14" t="n">
        <f aca="true">$B$16+NORMINV(RAND(),0,SQRT($B$13*($B$7+$B$8^2))*$B$9*(1-$B$10))</f>
        <v>4123.08167550341</v>
      </c>
      <c r="M762" s="14" t="n">
        <f aca="true">$B$16+NORMINV(RAND(),0,SQRT($B$13*($B$7+$B$8^2))*$B$9*(1-$B$10))</f>
        <v>4028.08776383312</v>
      </c>
      <c r="N762" s="14" t="n">
        <f aca="true">$B$16+NORMINV(RAND(),0,SQRT($B$13*($B$7+$B$8^2))*$B$9*(1-$B$10))</f>
        <v>3846.88898410423</v>
      </c>
      <c r="O762" s="14" t="n">
        <f aca="true">$B$16+NORMINV(RAND(),0,SQRT($B$13*($B$7+$B$8^2))*$B$9*(1-$B$10))</f>
        <v>4290.17694011991</v>
      </c>
      <c r="P762" s="14" t="n">
        <f aca="true">$B$16+NORMINV(RAND(),0,SQRT($B$13*($B$7+$B$8^2))*$B$9*(1-$B$10))</f>
        <v>3783.99079713213</v>
      </c>
      <c r="Q762" s="14" t="n">
        <f aca="true">$B$16+NORMINV(RAND(),0,SQRT($B$13*($B$7+$B$8^2))*$B$9*(1-$B$10))</f>
        <v>4385.80229807217</v>
      </c>
      <c r="R762" s="14" t="n">
        <f aca="false">$B$4-13*($B$5+$B$6)/30-IF($B$11&lt;=13,$B$12,0)+0</f>
        <v>8876.66666666667</v>
      </c>
      <c r="S762" s="14" t="n">
        <f aca="false">$B$4-27*($B$5+$B$6)/30-IF($B$11&lt;=27,$B$12,0)+L762</f>
        <v>10713.0816755034</v>
      </c>
      <c r="T762" s="14" t="n">
        <f aca="false">$B$4-41*($B$5+$B$6)/30-IF($B$11&lt;=41,$B$12,0)+L762+M762</f>
        <v>1269.70277266986</v>
      </c>
      <c r="U762" s="14" t="n">
        <f aca="false">$B$4-55*($B$5+$B$6)/30-IF($B$11&lt;=55,$B$12,0)+L762+M762+N762</f>
        <v>2829.92509010742</v>
      </c>
      <c r="V762" s="14" t="n">
        <f aca="false">$B$4-69*($B$5+$B$6)/30-IF($B$11&lt;=69,$B$12,0)+L762+M762+N762+O762</f>
        <v>4833.43536356067</v>
      </c>
      <c r="W762" s="14" t="n">
        <f aca="false">$B$4-83*($B$5+$B$6)/30-IF($B$11&lt;=83,$B$12,0)+L762+M762+N762+O762+P762</f>
        <v>6330.75949402613</v>
      </c>
      <c r="X762" s="14" t="n">
        <f aca="false">$B$4-90*($B$5+$B$6)/30-IF($B$11&lt;=90,$B$12,0)+L762+M762+N762+O762+P762+Q762</f>
        <v>9573.22845876497</v>
      </c>
      <c r="AA762" s="14" t="n">
        <f aca="false">MIN(R762:X762)</f>
        <v>1269.70277266986</v>
      </c>
    </row>
    <row r="763" customFormat="false" ht="15" hidden="false" customHeight="false" outlineLevel="0" collapsed="false">
      <c r="K763" s="2" t="n">
        <v>758</v>
      </c>
      <c r="L763" s="14" t="n">
        <f aca="true">$B$16+NORMINV(RAND(),0,SQRT($B$13*($B$7+$B$8^2))*$B$9*(1-$B$10))</f>
        <v>4099.06763417542</v>
      </c>
      <c r="M763" s="14" t="n">
        <f aca="true">$B$16+NORMINV(RAND(),0,SQRT($B$13*($B$7+$B$8^2))*$B$9*(1-$B$10))</f>
        <v>4055.94105501804</v>
      </c>
      <c r="N763" s="14" t="n">
        <f aca="true">$B$16+NORMINV(RAND(),0,SQRT($B$13*($B$7+$B$8^2))*$B$9*(1-$B$10))</f>
        <v>4052.27059045957</v>
      </c>
      <c r="O763" s="14" t="n">
        <f aca="true">$B$16+NORMINV(RAND(),0,SQRT($B$13*($B$7+$B$8^2))*$B$9*(1-$B$10))</f>
        <v>4041.38962757461</v>
      </c>
      <c r="P763" s="14" t="n">
        <f aca="true">$B$16+NORMINV(RAND(),0,SQRT($B$13*($B$7+$B$8^2))*$B$9*(1-$B$10))</f>
        <v>4145.13899235779</v>
      </c>
      <c r="Q763" s="14" t="n">
        <f aca="true">$B$16+NORMINV(RAND(),0,SQRT($B$13*($B$7+$B$8^2))*$B$9*(1-$B$10))</f>
        <v>4217.90442193863</v>
      </c>
      <c r="R763" s="14" t="n">
        <f aca="false">$B$4-13*($B$5+$B$6)/30-IF($B$11&lt;=13,$B$12,0)+0</f>
        <v>8876.66666666667</v>
      </c>
      <c r="S763" s="14" t="n">
        <f aca="false">$B$4-27*($B$5+$B$6)/30-IF($B$11&lt;=27,$B$12,0)+L763</f>
        <v>10689.0676341754</v>
      </c>
      <c r="T763" s="14" t="n">
        <f aca="false">$B$4-41*($B$5+$B$6)/30-IF($B$11&lt;=41,$B$12,0)+L763+M763</f>
        <v>1273.54202252679</v>
      </c>
      <c r="U763" s="14" t="n">
        <f aca="false">$B$4-55*($B$5+$B$6)/30-IF($B$11&lt;=55,$B$12,0)+L763+M763+N763</f>
        <v>3039.14594631969</v>
      </c>
      <c r="V763" s="14" t="n">
        <f aca="false">$B$4-69*($B$5+$B$6)/30-IF($B$11&lt;=69,$B$12,0)+L763+M763+N763+O763</f>
        <v>4793.86890722764</v>
      </c>
      <c r="W763" s="14" t="n">
        <f aca="false">$B$4-83*($B$5+$B$6)/30-IF($B$11&lt;=83,$B$12,0)+L763+M763+N763+O763+P763</f>
        <v>6652.34123291877</v>
      </c>
      <c r="X763" s="14" t="n">
        <f aca="false">$B$4-90*($B$5+$B$6)/30-IF($B$11&lt;=90,$B$12,0)+L763+M763+N763+O763+P763+Q763</f>
        <v>9726.91232152406</v>
      </c>
      <c r="AA763" s="14" t="n">
        <f aca="false">MIN(R763:X763)</f>
        <v>1273.54202252679</v>
      </c>
    </row>
    <row r="764" customFormat="false" ht="15" hidden="false" customHeight="false" outlineLevel="0" collapsed="false">
      <c r="K764" s="2" t="n">
        <v>759</v>
      </c>
      <c r="L764" s="14" t="n">
        <f aca="true">$B$16+NORMINV(RAND(),0,SQRT($B$13*($B$7+$B$8^2))*$B$9*(1-$B$10))</f>
        <v>4003.7245314287</v>
      </c>
      <c r="M764" s="14" t="n">
        <f aca="true">$B$16+NORMINV(RAND(),0,SQRT($B$13*($B$7+$B$8^2))*$B$9*(1-$B$10))</f>
        <v>3758.39307190195</v>
      </c>
      <c r="N764" s="14" t="n">
        <f aca="true">$B$16+NORMINV(RAND(),0,SQRT($B$13*($B$7+$B$8^2))*$B$9*(1-$B$10))</f>
        <v>3484.30751588682</v>
      </c>
      <c r="O764" s="14" t="n">
        <f aca="true">$B$16+NORMINV(RAND(),0,SQRT($B$13*($B$7+$B$8^2))*$B$9*(1-$B$10))</f>
        <v>4101.23747541036</v>
      </c>
      <c r="P764" s="14" t="n">
        <f aca="true">$B$16+NORMINV(RAND(),0,SQRT($B$13*($B$7+$B$8^2))*$B$9*(1-$B$10))</f>
        <v>3995.95095262775</v>
      </c>
      <c r="Q764" s="14" t="n">
        <f aca="true">$B$16+NORMINV(RAND(),0,SQRT($B$13*($B$7+$B$8^2))*$B$9*(1-$B$10))</f>
        <v>4504.33971459683</v>
      </c>
      <c r="R764" s="14" t="n">
        <f aca="false">$B$4-13*($B$5+$B$6)/30-IF($B$11&lt;=13,$B$12,0)+0</f>
        <v>8876.66666666667</v>
      </c>
      <c r="S764" s="14" t="n">
        <f aca="false">$B$4-27*($B$5+$B$6)/30-IF($B$11&lt;=27,$B$12,0)+L764</f>
        <v>10593.7245314287</v>
      </c>
      <c r="T764" s="14" t="n">
        <f aca="false">$B$4-41*($B$5+$B$6)/30-IF($B$11&lt;=41,$B$12,0)+L764+M764</f>
        <v>880.65093666398</v>
      </c>
      <c r="U764" s="14" t="n">
        <f aca="false">$B$4-55*($B$5+$B$6)/30-IF($B$11&lt;=55,$B$12,0)+L764+M764+N764</f>
        <v>2078.29178588414</v>
      </c>
      <c r="V764" s="14" t="n">
        <f aca="false">$B$4-69*($B$5+$B$6)/30-IF($B$11&lt;=69,$B$12,0)+L764+M764+N764+O764</f>
        <v>3892.86259462783</v>
      </c>
      <c r="W764" s="14" t="n">
        <f aca="false">$B$4-83*($B$5+$B$6)/30-IF($B$11&lt;=83,$B$12,0)+L764+M764+N764+O764+P764</f>
        <v>5602.14688058892</v>
      </c>
      <c r="X764" s="14" t="n">
        <f aca="false">$B$4-90*($B$5+$B$6)/30-IF($B$11&lt;=90,$B$12,0)+L764+M764+N764+O764+P764+Q764</f>
        <v>8963.15326185241</v>
      </c>
      <c r="AA764" s="14" t="n">
        <f aca="false">MIN(R764:X764)</f>
        <v>880.65093666398</v>
      </c>
    </row>
    <row r="765" customFormat="false" ht="15" hidden="false" customHeight="false" outlineLevel="0" collapsed="false">
      <c r="K765" s="2" t="n">
        <v>760</v>
      </c>
      <c r="L765" s="14" t="n">
        <f aca="true">$B$16+NORMINV(RAND(),0,SQRT($B$13*($B$7+$B$8^2))*$B$9*(1-$B$10))</f>
        <v>3990.97269219971</v>
      </c>
      <c r="M765" s="14" t="n">
        <f aca="true">$B$16+NORMINV(RAND(),0,SQRT($B$13*($B$7+$B$8^2))*$B$9*(1-$B$10))</f>
        <v>4552.26128690981</v>
      </c>
      <c r="N765" s="14" t="n">
        <f aca="true">$B$16+NORMINV(RAND(),0,SQRT($B$13*($B$7+$B$8^2))*$B$9*(1-$B$10))</f>
        <v>4241.869236094</v>
      </c>
      <c r="O765" s="14" t="n">
        <f aca="true">$B$16+NORMINV(RAND(),0,SQRT($B$13*($B$7+$B$8^2))*$B$9*(1-$B$10))</f>
        <v>3906.21763664466</v>
      </c>
      <c r="P765" s="14" t="n">
        <f aca="true">$B$16+NORMINV(RAND(),0,SQRT($B$13*($B$7+$B$8^2))*$B$9*(1-$B$10))</f>
        <v>4006.69588285107</v>
      </c>
      <c r="Q765" s="14" t="n">
        <f aca="true">$B$16+NORMINV(RAND(),0,SQRT($B$13*($B$7+$B$8^2))*$B$9*(1-$B$10))</f>
        <v>3940.3362539051</v>
      </c>
      <c r="R765" s="14" t="n">
        <f aca="false">$B$4-13*($B$5+$B$6)/30-IF($B$11&lt;=13,$B$12,0)+0</f>
        <v>8876.66666666667</v>
      </c>
      <c r="S765" s="14" t="n">
        <f aca="false">$B$4-27*($B$5+$B$6)/30-IF($B$11&lt;=27,$B$12,0)+L765</f>
        <v>10580.9726921997</v>
      </c>
      <c r="T765" s="14" t="n">
        <f aca="false">$B$4-41*($B$5+$B$6)/30-IF($B$11&lt;=41,$B$12,0)+L765+M765</f>
        <v>1661.76731244284</v>
      </c>
      <c r="U765" s="14" t="n">
        <f aca="false">$B$4-55*($B$5+$B$6)/30-IF($B$11&lt;=55,$B$12,0)+L765+M765+N765</f>
        <v>3616.96988187018</v>
      </c>
      <c r="V765" s="14" t="n">
        <f aca="false">$B$4-69*($B$5+$B$6)/30-IF($B$11&lt;=69,$B$12,0)+L765+M765+N765+O765</f>
        <v>5236.52085184818</v>
      </c>
      <c r="W765" s="14" t="n">
        <f aca="false">$B$4-83*($B$5+$B$6)/30-IF($B$11&lt;=83,$B$12,0)+L765+M765+N765+O765+P765</f>
        <v>6956.55006803259</v>
      </c>
      <c r="X765" s="14" t="n">
        <f aca="false">$B$4-90*($B$5+$B$6)/30-IF($B$11&lt;=90,$B$12,0)+L765+M765+N765+O765+P765+Q765</f>
        <v>9753.55298860435</v>
      </c>
      <c r="AA765" s="14" t="n">
        <f aca="false">MIN(R765:X765)</f>
        <v>1661.76731244284</v>
      </c>
    </row>
    <row r="766" customFormat="false" ht="15" hidden="false" customHeight="false" outlineLevel="0" collapsed="false">
      <c r="K766" s="2" t="n">
        <v>761</v>
      </c>
      <c r="L766" s="14" t="n">
        <f aca="true">$B$16+NORMINV(RAND(),0,SQRT($B$13*($B$7+$B$8^2))*$B$9*(1-$B$10))</f>
        <v>4498.37445139678</v>
      </c>
      <c r="M766" s="14" t="n">
        <f aca="true">$B$16+NORMINV(RAND(),0,SQRT($B$13*($B$7+$B$8^2))*$B$9*(1-$B$10))</f>
        <v>3477.83668496962</v>
      </c>
      <c r="N766" s="14" t="n">
        <f aca="true">$B$16+NORMINV(RAND(),0,SQRT($B$13*($B$7+$B$8^2))*$B$9*(1-$B$10))</f>
        <v>4022.81042191187</v>
      </c>
      <c r="O766" s="14" t="n">
        <f aca="true">$B$16+NORMINV(RAND(),0,SQRT($B$13*($B$7+$B$8^2))*$B$9*(1-$B$10))</f>
        <v>4228.39143487343</v>
      </c>
      <c r="P766" s="14" t="n">
        <f aca="true">$B$16+NORMINV(RAND(),0,SQRT($B$13*($B$7+$B$8^2))*$B$9*(1-$B$10))</f>
        <v>3550.24164262383</v>
      </c>
      <c r="Q766" s="14" t="n">
        <f aca="true">$B$16+NORMINV(RAND(),0,SQRT($B$13*($B$7+$B$8^2))*$B$9*(1-$B$10))</f>
        <v>4414.95671758753</v>
      </c>
      <c r="R766" s="14" t="n">
        <f aca="false">$B$4-13*($B$5+$B$6)/30-IF($B$11&lt;=13,$B$12,0)+0</f>
        <v>8876.66666666667</v>
      </c>
      <c r="S766" s="14" t="n">
        <f aca="false">$B$4-27*($B$5+$B$6)/30-IF($B$11&lt;=27,$B$12,0)+L766</f>
        <v>11088.3744513968</v>
      </c>
      <c r="T766" s="14" t="n">
        <f aca="false">$B$4-41*($B$5+$B$6)/30-IF($B$11&lt;=41,$B$12,0)+L766+M766</f>
        <v>1094.74446969973</v>
      </c>
      <c r="U766" s="14" t="n">
        <f aca="false">$B$4-55*($B$5+$B$6)/30-IF($B$11&lt;=55,$B$12,0)+L766+M766+N766</f>
        <v>2830.88822494493</v>
      </c>
      <c r="V766" s="14" t="n">
        <f aca="false">$B$4-69*($B$5+$B$6)/30-IF($B$11&lt;=69,$B$12,0)+L766+M766+N766+O766</f>
        <v>4772.61299315169</v>
      </c>
      <c r="W766" s="14" t="n">
        <f aca="false">$B$4-83*($B$5+$B$6)/30-IF($B$11&lt;=83,$B$12,0)+L766+M766+N766+O766+P766</f>
        <v>6036.18796910885</v>
      </c>
      <c r="X766" s="14" t="n">
        <f aca="false">$B$4-90*($B$5+$B$6)/30-IF($B$11&lt;=90,$B$12,0)+L766+M766+N766+O766+P766+Q766</f>
        <v>9307.81135336305</v>
      </c>
      <c r="AA766" s="14" t="n">
        <f aca="false">MIN(R766:X766)</f>
        <v>1094.74446969973</v>
      </c>
    </row>
    <row r="767" customFormat="false" ht="15" hidden="false" customHeight="false" outlineLevel="0" collapsed="false">
      <c r="K767" s="2" t="n">
        <v>762</v>
      </c>
      <c r="L767" s="14" t="n">
        <f aca="true">$B$16+NORMINV(RAND(),0,SQRT($B$13*($B$7+$B$8^2))*$B$9*(1-$B$10))</f>
        <v>4445.83520371774</v>
      </c>
      <c r="M767" s="14" t="n">
        <f aca="true">$B$16+NORMINV(RAND(),0,SQRT($B$13*($B$7+$B$8^2))*$B$9*(1-$B$10))</f>
        <v>4454.34796968395</v>
      </c>
      <c r="N767" s="14" t="n">
        <f aca="true">$B$16+NORMINV(RAND(),0,SQRT($B$13*($B$7+$B$8^2))*$B$9*(1-$B$10))</f>
        <v>4197.91270163579</v>
      </c>
      <c r="O767" s="14" t="n">
        <f aca="true">$B$16+NORMINV(RAND(),0,SQRT($B$13*($B$7+$B$8^2))*$B$9*(1-$B$10))</f>
        <v>4036.09180908614</v>
      </c>
      <c r="P767" s="14" t="n">
        <f aca="true">$B$16+NORMINV(RAND(),0,SQRT($B$13*($B$7+$B$8^2))*$B$9*(1-$B$10))</f>
        <v>3812.25941500711</v>
      </c>
      <c r="Q767" s="14" t="n">
        <f aca="true">$B$16+NORMINV(RAND(),0,SQRT($B$13*($B$7+$B$8^2))*$B$9*(1-$B$10))</f>
        <v>4169.8769317184</v>
      </c>
      <c r="R767" s="14" t="n">
        <f aca="false">$B$4-13*($B$5+$B$6)/30-IF($B$11&lt;=13,$B$12,0)+0</f>
        <v>8876.66666666667</v>
      </c>
      <c r="S767" s="14" t="n">
        <f aca="false">$B$4-27*($B$5+$B$6)/30-IF($B$11&lt;=27,$B$12,0)+L767</f>
        <v>11035.8352037177</v>
      </c>
      <c r="T767" s="14" t="n">
        <f aca="false">$B$4-41*($B$5+$B$6)/30-IF($B$11&lt;=41,$B$12,0)+L767+M767</f>
        <v>2018.71650673502</v>
      </c>
      <c r="U767" s="14" t="n">
        <f aca="false">$B$4-55*($B$5+$B$6)/30-IF($B$11&lt;=55,$B$12,0)+L767+M767+N767</f>
        <v>3929.96254170414</v>
      </c>
      <c r="V767" s="14" t="n">
        <f aca="false">$B$4-69*($B$5+$B$6)/30-IF($B$11&lt;=69,$B$12,0)+L767+M767+N767+O767</f>
        <v>5679.38768412362</v>
      </c>
      <c r="W767" s="14" t="n">
        <f aca="false">$B$4-83*($B$5+$B$6)/30-IF($B$11&lt;=83,$B$12,0)+L767+M767+N767+O767+P767</f>
        <v>7204.98043246406</v>
      </c>
      <c r="X767" s="14" t="n">
        <f aca="false">$B$4-90*($B$5+$B$6)/30-IF($B$11&lt;=90,$B$12,0)+L767+M767+N767+O767+P767+Q767</f>
        <v>10231.5240308491</v>
      </c>
      <c r="AA767" s="14" t="n">
        <f aca="false">MIN(R767:X767)</f>
        <v>2018.71650673502</v>
      </c>
    </row>
    <row r="768" customFormat="false" ht="15" hidden="false" customHeight="false" outlineLevel="0" collapsed="false">
      <c r="K768" s="2" t="n">
        <v>763</v>
      </c>
      <c r="L768" s="14" t="n">
        <f aca="true">$B$16+NORMINV(RAND(),0,SQRT($B$13*($B$7+$B$8^2))*$B$9*(1-$B$10))</f>
        <v>3531.30302609391</v>
      </c>
      <c r="M768" s="14" t="n">
        <f aca="true">$B$16+NORMINV(RAND(),0,SQRT($B$13*($B$7+$B$8^2))*$B$9*(1-$B$10))</f>
        <v>4283.05816908947</v>
      </c>
      <c r="N768" s="14" t="n">
        <f aca="true">$B$16+NORMINV(RAND(),0,SQRT($B$13*($B$7+$B$8^2))*$B$9*(1-$B$10))</f>
        <v>4394.70787805354</v>
      </c>
      <c r="O768" s="14" t="n">
        <f aca="true">$B$16+NORMINV(RAND(),0,SQRT($B$13*($B$7+$B$8^2))*$B$9*(1-$B$10))</f>
        <v>3726.52676329478</v>
      </c>
      <c r="P768" s="14" t="n">
        <f aca="true">$B$16+NORMINV(RAND(),0,SQRT($B$13*($B$7+$B$8^2))*$B$9*(1-$B$10))</f>
        <v>4215.97260949515</v>
      </c>
      <c r="Q768" s="14" t="n">
        <f aca="true">$B$16+NORMINV(RAND(),0,SQRT($B$13*($B$7+$B$8^2))*$B$9*(1-$B$10))</f>
        <v>3748.24062297229</v>
      </c>
      <c r="R768" s="14" t="n">
        <f aca="false">$B$4-13*($B$5+$B$6)/30-IF($B$11&lt;=13,$B$12,0)+0</f>
        <v>8876.66666666667</v>
      </c>
      <c r="S768" s="14" t="n">
        <f aca="false">$B$4-27*($B$5+$B$6)/30-IF($B$11&lt;=27,$B$12,0)+L768</f>
        <v>10121.3030260939</v>
      </c>
      <c r="T768" s="14" t="n">
        <f aca="false">$B$4-41*($B$5+$B$6)/30-IF($B$11&lt;=41,$B$12,0)+L768+M768</f>
        <v>932.894528516708</v>
      </c>
      <c r="U768" s="14" t="n">
        <f aca="false">$B$4-55*($B$5+$B$6)/30-IF($B$11&lt;=55,$B$12,0)+L768+M768+N768</f>
        <v>3040.93573990358</v>
      </c>
      <c r="V768" s="14" t="n">
        <f aca="false">$B$4-69*($B$5+$B$6)/30-IF($B$11&lt;=69,$B$12,0)+L768+M768+N768+O768</f>
        <v>4480.79583653169</v>
      </c>
      <c r="W768" s="14" t="n">
        <f aca="false">$B$4-83*($B$5+$B$6)/30-IF($B$11&lt;=83,$B$12,0)+L768+M768+N768+O768+P768</f>
        <v>6410.10177936017</v>
      </c>
      <c r="X768" s="14" t="n">
        <f aca="false">$B$4-90*($B$5+$B$6)/30-IF($B$11&lt;=90,$B$12,0)+L768+M768+N768+O768+P768+Q768</f>
        <v>9015.00906899913</v>
      </c>
      <c r="AA768" s="14" t="n">
        <f aca="false">MIN(R768:X768)</f>
        <v>932.894528516708</v>
      </c>
    </row>
    <row r="769" customFormat="false" ht="15" hidden="false" customHeight="false" outlineLevel="0" collapsed="false">
      <c r="K769" s="2" t="n">
        <v>764</v>
      </c>
      <c r="L769" s="14" t="n">
        <f aca="true">$B$16+NORMINV(RAND(),0,SQRT($B$13*($B$7+$B$8^2))*$B$9*(1-$B$10))</f>
        <v>4113.59877072565</v>
      </c>
      <c r="M769" s="14" t="n">
        <f aca="true">$B$16+NORMINV(RAND(),0,SQRT($B$13*($B$7+$B$8^2))*$B$9*(1-$B$10))</f>
        <v>4015.25071178861</v>
      </c>
      <c r="N769" s="14" t="n">
        <f aca="true">$B$16+NORMINV(RAND(),0,SQRT($B$13*($B$7+$B$8^2))*$B$9*(1-$B$10))</f>
        <v>3918.9272995463</v>
      </c>
      <c r="O769" s="14" t="n">
        <f aca="true">$B$16+NORMINV(RAND(),0,SQRT($B$13*($B$7+$B$8^2))*$B$9*(1-$B$10))</f>
        <v>4254.68722323385</v>
      </c>
      <c r="P769" s="14" t="n">
        <f aca="true">$B$16+NORMINV(RAND(),0,SQRT($B$13*($B$7+$B$8^2))*$B$9*(1-$B$10))</f>
        <v>3709.99905423114</v>
      </c>
      <c r="Q769" s="14" t="n">
        <f aca="true">$B$16+NORMINV(RAND(),0,SQRT($B$13*($B$7+$B$8^2))*$B$9*(1-$B$10))</f>
        <v>3480.2958584325</v>
      </c>
      <c r="R769" s="14" t="n">
        <f aca="false">$B$4-13*($B$5+$B$6)/30-IF($B$11&lt;=13,$B$12,0)+0</f>
        <v>8876.66666666667</v>
      </c>
      <c r="S769" s="14" t="n">
        <f aca="false">$B$4-27*($B$5+$B$6)/30-IF($B$11&lt;=27,$B$12,0)+L769</f>
        <v>10703.5987707257</v>
      </c>
      <c r="T769" s="14" t="n">
        <f aca="false">$B$4-41*($B$5+$B$6)/30-IF($B$11&lt;=41,$B$12,0)+L769+M769</f>
        <v>1247.38281584759</v>
      </c>
      <c r="U769" s="14" t="n">
        <f aca="false">$B$4-55*($B$5+$B$6)/30-IF($B$11&lt;=55,$B$12,0)+L769+M769+N769</f>
        <v>2879.64344872723</v>
      </c>
      <c r="V769" s="14" t="n">
        <f aca="false">$B$4-69*($B$5+$B$6)/30-IF($B$11&lt;=69,$B$12,0)+L769+M769+N769+O769</f>
        <v>4847.66400529442</v>
      </c>
      <c r="W769" s="14" t="n">
        <f aca="false">$B$4-83*($B$5+$B$6)/30-IF($B$11&lt;=83,$B$12,0)+L769+M769+N769+O769+P769</f>
        <v>6270.99639285889</v>
      </c>
      <c r="X769" s="14" t="n">
        <f aca="false">$B$4-90*($B$5+$B$6)/30-IF($B$11&lt;=90,$B$12,0)+L769+M769+N769+O769+P769+Q769</f>
        <v>8607.95891795805</v>
      </c>
      <c r="AA769" s="14" t="n">
        <f aca="false">MIN(R769:X769)</f>
        <v>1247.38281584759</v>
      </c>
    </row>
    <row r="770" customFormat="false" ht="15" hidden="false" customHeight="false" outlineLevel="0" collapsed="false">
      <c r="K770" s="2" t="n">
        <v>765</v>
      </c>
      <c r="L770" s="14" t="n">
        <f aca="true">$B$16+NORMINV(RAND(),0,SQRT($B$13*($B$7+$B$8^2))*$B$9*(1-$B$10))</f>
        <v>4334.60073010096</v>
      </c>
      <c r="M770" s="14" t="n">
        <f aca="true">$B$16+NORMINV(RAND(),0,SQRT($B$13*($B$7+$B$8^2))*$B$9*(1-$B$10))</f>
        <v>4554.6204756296</v>
      </c>
      <c r="N770" s="14" t="n">
        <f aca="true">$B$16+NORMINV(RAND(),0,SQRT($B$13*($B$7+$B$8^2))*$B$9*(1-$B$10))</f>
        <v>4165.20068309929</v>
      </c>
      <c r="O770" s="14" t="n">
        <f aca="true">$B$16+NORMINV(RAND(),0,SQRT($B$13*($B$7+$B$8^2))*$B$9*(1-$B$10))</f>
        <v>4158.92847306639</v>
      </c>
      <c r="P770" s="14" t="n">
        <f aca="true">$B$16+NORMINV(RAND(),0,SQRT($B$13*($B$7+$B$8^2))*$B$9*(1-$B$10))</f>
        <v>3841.78416810046</v>
      </c>
      <c r="Q770" s="14" t="n">
        <f aca="true">$B$16+NORMINV(RAND(),0,SQRT($B$13*($B$7+$B$8^2))*$B$9*(1-$B$10))</f>
        <v>3930.37152784743</v>
      </c>
      <c r="R770" s="14" t="n">
        <f aca="false">$B$4-13*($B$5+$B$6)/30-IF($B$11&lt;=13,$B$12,0)+0</f>
        <v>8876.66666666667</v>
      </c>
      <c r="S770" s="14" t="n">
        <f aca="false">$B$4-27*($B$5+$B$6)/30-IF($B$11&lt;=27,$B$12,0)+L770</f>
        <v>10924.600730101</v>
      </c>
      <c r="T770" s="14" t="n">
        <f aca="false">$B$4-41*($B$5+$B$6)/30-IF($B$11&lt;=41,$B$12,0)+L770+M770</f>
        <v>2007.75453906388</v>
      </c>
      <c r="U770" s="14" t="n">
        <f aca="false">$B$4-55*($B$5+$B$6)/30-IF($B$11&lt;=55,$B$12,0)+L770+M770+N770</f>
        <v>3886.28855549651</v>
      </c>
      <c r="V770" s="14" t="n">
        <f aca="false">$B$4-69*($B$5+$B$6)/30-IF($B$11&lt;=69,$B$12,0)+L770+M770+N770+O770</f>
        <v>5758.55036189623</v>
      </c>
      <c r="W770" s="14" t="n">
        <f aca="false">$B$4-83*($B$5+$B$6)/30-IF($B$11&lt;=83,$B$12,0)+L770+M770+N770+O770+P770</f>
        <v>7313.66786333002</v>
      </c>
      <c r="X770" s="14" t="n">
        <f aca="false">$B$4-90*($B$5+$B$6)/30-IF($B$11&lt;=90,$B$12,0)+L770+M770+N770+O770+P770+Q770</f>
        <v>10100.7060578441</v>
      </c>
      <c r="AA770" s="14" t="n">
        <f aca="false">MIN(R770:X770)</f>
        <v>2007.75453906388</v>
      </c>
    </row>
    <row r="771" customFormat="false" ht="15" hidden="false" customHeight="false" outlineLevel="0" collapsed="false">
      <c r="K771" s="2" t="n">
        <v>766</v>
      </c>
      <c r="L771" s="14" t="n">
        <f aca="true">$B$16+NORMINV(RAND(),0,SQRT($B$13*($B$7+$B$8^2))*$B$9*(1-$B$10))</f>
        <v>4071.8112521976</v>
      </c>
      <c r="M771" s="14" t="n">
        <f aca="true">$B$16+NORMINV(RAND(),0,SQRT($B$13*($B$7+$B$8^2))*$B$9*(1-$B$10))</f>
        <v>4156.28053373136</v>
      </c>
      <c r="N771" s="14" t="n">
        <f aca="true">$B$16+NORMINV(RAND(),0,SQRT($B$13*($B$7+$B$8^2))*$B$9*(1-$B$10))</f>
        <v>4524.70789414189</v>
      </c>
      <c r="O771" s="14" t="n">
        <f aca="true">$B$16+NORMINV(RAND(),0,SQRT($B$13*($B$7+$B$8^2))*$B$9*(1-$B$10))</f>
        <v>4792.77472906669</v>
      </c>
      <c r="P771" s="14" t="n">
        <f aca="true">$B$16+NORMINV(RAND(),0,SQRT($B$13*($B$7+$B$8^2))*$B$9*(1-$B$10))</f>
        <v>3138.75307440502</v>
      </c>
      <c r="Q771" s="14" t="n">
        <f aca="true">$B$16+NORMINV(RAND(),0,SQRT($B$13*($B$7+$B$8^2))*$B$9*(1-$B$10))</f>
        <v>4296.69569601615</v>
      </c>
      <c r="R771" s="14" t="n">
        <f aca="false">$B$4-13*($B$5+$B$6)/30-IF($B$11&lt;=13,$B$12,0)+0</f>
        <v>8876.66666666667</v>
      </c>
      <c r="S771" s="14" t="n">
        <f aca="false">$B$4-27*($B$5+$B$6)/30-IF($B$11&lt;=27,$B$12,0)+L771</f>
        <v>10661.8112521976</v>
      </c>
      <c r="T771" s="14" t="n">
        <f aca="false">$B$4-41*($B$5+$B$6)/30-IF($B$11&lt;=41,$B$12,0)+L771+M771</f>
        <v>1346.62511926229</v>
      </c>
      <c r="U771" s="14" t="n">
        <f aca="false">$B$4-55*($B$5+$B$6)/30-IF($B$11&lt;=55,$B$12,0)+L771+M771+N771</f>
        <v>3584.66634673751</v>
      </c>
      <c r="V771" s="14" t="n">
        <f aca="false">$B$4-69*($B$5+$B$6)/30-IF($B$11&lt;=69,$B$12,0)+L771+M771+N771+O771</f>
        <v>6090.77440913753</v>
      </c>
      <c r="W771" s="14" t="n">
        <f aca="false">$B$4-83*($B$5+$B$6)/30-IF($B$11&lt;=83,$B$12,0)+L771+M771+N771+O771+P771</f>
        <v>6942.86081687588</v>
      </c>
      <c r="X771" s="14" t="n">
        <f aca="false">$B$4-90*($B$5+$B$6)/30-IF($B$11&lt;=90,$B$12,0)+L771+M771+N771+O771+P771+Q771</f>
        <v>10096.2231795587</v>
      </c>
      <c r="AA771" s="14" t="n">
        <f aca="false">MIN(R771:X771)</f>
        <v>1346.62511926229</v>
      </c>
    </row>
    <row r="772" customFormat="false" ht="15" hidden="false" customHeight="false" outlineLevel="0" collapsed="false">
      <c r="K772" s="2" t="n">
        <v>767</v>
      </c>
      <c r="L772" s="14" t="n">
        <f aca="true">$B$16+NORMINV(RAND(),0,SQRT($B$13*($B$7+$B$8^2))*$B$9*(1-$B$10))</f>
        <v>4529.49953083413</v>
      </c>
      <c r="M772" s="14" t="n">
        <f aca="true">$B$16+NORMINV(RAND(),0,SQRT($B$13*($B$7+$B$8^2))*$B$9*(1-$B$10))</f>
        <v>3699.61717905554</v>
      </c>
      <c r="N772" s="14" t="n">
        <f aca="true">$B$16+NORMINV(RAND(),0,SQRT($B$13*($B$7+$B$8^2))*$B$9*(1-$B$10))</f>
        <v>4132.990210922</v>
      </c>
      <c r="O772" s="14" t="n">
        <f aca="true">$B$16+NORMINV(RAND(),0,SQRT($B$13*($B$7+$B$8^2))*$B$9*(1-$B$10))</f>
        <v>4356.04240936896</v>
      </c>
      <c r="P772" s="14" t="n">
        <f aca="true">$B$16+NORMINV(RAND(),0,SQRT($B$13*($B$7+$B$8^2))*$B$9*(1-$B$10))</f>
        <v>4049.63556691586</v>
      </c>
      <c r="Q772" s="14" t="n">
        <f aca="true">$B$16+NORMINV(RAND(),0,SQRT($B$13*($B$7+$B$8^2))*$B$9*(1-$B$10))</f>
        <v>3954.67208278617</v>
      </c>
      <c r="R772" s="14" t="n">
        <f aca="false">$B$4-13*($B$5+$B$6)/30-IF($B$11&lt;=13,$B$12,0)+0</f>
        <v>8876.66666666667</v>
      </c>
      <c r="S772" s="14" t="n">
        <f aca="false">$B$4-27*($B$5+$B$6)/30-IF($B$11&lt;=27,$B$12,0)+L772</f>
        <v>11119.4995308341</v>
      </c>
      <c r="T772" s="14" t="n">
        <f aca="false">$B$4-41*($B$5+$B$6)/30-IF($B$11&lt;=41,$B$12,0)+L772+M772</f>
        <v>1347.65004322301</v>
      </c>
      <c r="U772" s="14" t="n">
        <f aca="false">$B$4-55*($B$5+$B$6)/30-IF($B$11&lt;=55,$B$12,0)+L772+M772+N772</f>
        <v>3193.97358747834</v>
      </c>
      <c r="V772" s="14" t="n">
        <f aca="false">$B$4-69*($B$5+$B$6)/30-IF($B$11&lt;=69,$B$12,0)+L772+M772+N772+O772</f>
        <v>5263.34933018064</v>
      </c>
      <c r="W772" s="14" t="n">
        <f aca="false">$B$4-83*($B$5+$B$6)/30-IF($B$11&lt;=83,$B$12,0)+L772+M772+N772+O772+P772</f>
        <v>7026.31823042983</v>
      </c>
      <c r="X772" s="14" t="n">
        <f aca="false">$B$4-90*($B$5+$B$6)/30-IF($B$11&lt;=90,$B$12,0)+L772+M772+N772+O772+P772+Q772</f>
        <v>9837.65697988267</v>
      </c>
      <c r="AA772" s="14" t="n">
        <f aca="false">MIN(R772:X772)</f>
        <v>1347.65004322301</v>
      </c>
    </row>
    <row r="773" customFormat="false" ht="15" hidden="false" customHeight="false" outlineLevel="0" collapsed="false">
      <c r="K773" s="2" t="n">
        <v>768</v>
      </c>
      <c r="L773" s="14" t="n">
        <f aca="true">$B$16+NORMINV(RAND(),0,SQRT($B$13*($B$7+$B$8^2))*$B$9*(1-$B$10))</f>
        <v>3997.7159235844</v>
      </c>
      <c r="M773" s="14" t="n">
        <f aca="true">$B$16+NORMINV(RAND(),0,SQRT($B$13*($B$7+$B$8^2))*$B$9*(1-$B$10))</f>
        <v>4326.7532982435</v>
      </c>
      <c r="N773" s="14" t="n">
        <f aca="true">$B$16+NORMINV(RAND(),0,SQRT($B$13*($B$7+$B$8^2))*$B$9*(1-$B$10))</f>
        <v>3966.04060301366</v>
      </c>
      <c r="O773" s="14" t="n">
        <f aca="true">$B$16+NORMINV(RAND(),0,SQRT($B$13*($B$7+$B$8^2))*$B$9*(1-$B$10))</f>
        <v>3533.77175135717</v>
      </c>
      <c r="P773" s="14" t="n">
        <f aca="true">$B$16+NORMINV(RAND(),0,SQRT($B$13*($B$7+$B$8^2))*$B$9*(1-$B$10))</f>
        <v>3496.40663937994</v>
      </c>
      <c r="Q773" s="14" t="n">
        <f aca="true">$B$16+NORMINV(RAND(),0,SQRT($B$13*($B$7+$B$8^2))*$B$9*(1-$B$10))</f>
        <v>3975.35628639527</v>
      </c>
      <c r="R773" s="14" t="n">
        <f aca="false">$B$4-13*($B$5+$B$6)/30-IF($B$11&lt;=13,$B$12,0)+0</f>
        <v>8876.66666666667</v>
      </c>
      <c r="S773" s="14" t="n">
        <f aca="false">$B$4-27*($B$5+$B$6)/30-IF($B$11&lt;=27,$B$12,0)+L773</f>
        <v>10587.7159235844</v>
      </c>
      <c r="T773" s="14" t="n">
        <f aca="false">$B$4-41*($B$5+$B$6)/30-IF($B$11&lt;=41,$B$12,0)+L773+M773</f>
        <v>1443.00255516124</v>
      </c>
      <c r="U773" s="14" t="n">
        <f aca="false">$B$4-55*($B$5+$B$6)/30-IF($B$11&lt;=55,$B$12,0)+L773+M773+N773</f>
        <v>3122.37649150823</v>
      </c>
      <c r="V773" s="14" t="n">
        <f aca="false">$B$4-69*($B$5+$B$6)/30-IF($B$11&lt;=69,$B$12,0)+L773+M773+N773+O773</f>
        <v>4369.48157619873</v>
      </c>
      <c r="W773" s="14" t="n">
        <f aca="false">$B$4-83*($B$5+$B$6)/30-IF($B$11&lt;=83,$B$12,0)+L773+M773+N773+O773+P773</f>
        <v>5579.22154891199</v>
      </c>
      <c r="X773" s="14" t="n">
        <f aca="false">$B$4-90*($B$5+$B$6)/30-IF($B$11&lt;=90,$B$12,0)+L773+M773+N773+O773+P773+Q773</f>
        <v>8411.24450197392</v>
      </c>
      <c r="AA773" s="14" t="n">
        <f aca="false">MIN(R773:X773)</f>
        <v>1443.00255516124</v>
      </c>
    </row>
    <row r="774" customFormat="false" ht="15" hidden="false" customHeight="false" outlineLevel="0" collapsed="false">
      <c r="K774" s="2" t="n">
        <v>769</v>
      </c>
      <c r="L774" s="14" t="n">
        <f aca="true">$B$16+NORMINV(RAND(),0,SQRT($B$13*($B$7+$B$8^2))*$B$9*(1-$B$10))</f>
        <v>3426.38739023284</v>
      </c>
      <c r="M774" s="14" t="n">
        <f aca="true">$B$16+NORMINV(RAND(),0,SQRT($B$13*($B$7+$B$8^2))*$B$9*(1-$B$10))</f>
        <v>4774.10444866708</v>
      </c>
      <c r="N774" s="14" t="n">
        <f aca="true">$B$16+NORMINV(RAND(),0,SQRT($B$13*($B$7+$B$8^2))*$B$9*(1-$B$10))</f>
        <v>3611.58444299803</v>
      </c>
      <c r="O774" s="14" t="n">
        <f aca="true">$B$16+NORMINV(RAND(),0,SQRT($B$13*($B$7+$B$8^2))*$B$9*(1-$B$10))</f>
        <v>4156.12080557107</v>
      </c>
      <c r="P774" s="14" t="n">
        <f aca="true">$B$16+NORMINV(RAND(),0,SQRT($B$13*($B$7+$B$8^2))*$B$9*(1-$B$10))</f>
        <v>3974.70468873683</v>
      </c>
      <c r="Q774" s="14" t="n">
        <f aca="true">$B$16+NORMINV(RAND(),0,SQRT($B$13*($B$7+$B$8^2))*$B$9*(1-$B$10))</f>
        <v>4142.37836601216</v>
      </c>
      <c r="R774" s="14" t="n">
        <f aca="false">$B$4-13*($B$5+$B$6)/30-IF($B$11&lt;=13,$B$12,0)+0</f>
        <v>8876.66666666667</v>
      </c>
      <c r="S774" s="14" t="n">
        <f aca="false">$B$4-27*($B$5+$B$6)/30-IF($B$11&lt;=27,$B$12,0)+L774</f>
        <v>10016.3873902328</v>
      </c>
      <c r="T774" s="14" t="n">
        <f aca="false">$B$4-41*($B$5+$B$6)/30-IF($B$11&lt;=41,$B$12,0)+L774+M774</f>
        <v>1319.02517223325</v>
      </c>
      <c r="U774" s="14" t="n">
        <f aca="false">$B$4-55*($B$5+$B$6)/30-IF($B$11&lt;=55,$B$12,0)+L774+M774+N774</f>
        <v>2643.94294856461</v>
      </c>
      <c r="V774" s="14" t="n">
        <f aca="false">$B$4-69*($B$5+$B$6)/30-IF($B$11&lt;=69,$B$12,0)+L774+M774+N774+O774</f>
        <v>4513.39708746902</v>
      </c>
      <c r="W774" s="14" t="n">
        <f aca="false">$B$4-83*($B$5+$B$6)/30-IF($B$11&lt;=83,$B$12,0)+L774+M774+N774+O774+P774</f>
        <v>6201.43510953918</v>
      </c>
      <c r="X774" s="14" t="n">
        <f aca="false">$B$4-90*($B$5+$B$6)/30-IF($B$11&lt;=90,$B$12,0)+L774+M774+N774+O774+P774+Q774</f>
        <v>9200.480142218</v>
      </c>
      <c r="AA774" s="14" t="n">
        <f aca="false">MIN(R774:X774)</f>
        <v>1319.02517223325</v>
      </c>
    </row>
    <row r="775" customFormat="false" ht="15" hidden="false" customHeight="false" outlineLevel="0" collapsed="false">
      <c r="K775" s="2" t="n">
        <v>770</v>
      </c>
      <c r="L775" s="14" t="n">
        <f aca="true">$B$16+NORMINV(RAND(),0,SQRT($B$13*($B$7+$B$8^2))*$B$9*(1-$B$10))</f>
        <v>4564.70094503531</v>
      </c>
      <c r="M775" s="14" t="n">
        <f aca="true">$B$16+NORMINV(RAND(),0,SQRT($B$13*($B$7+$B$8^2))*$B$9*(1-$B$10))</f>
        <v>4110.30167477384</v>
      </c>
      <c r="N775" s="14" t="n">
        <f aca="true">$B$16+NORMINV(RAND(),0,SQRT($B$13*($B$7+$B$8^2))*$B$9*(1-$B$10))</f>
        <v>4397.72521913196</v>
      </c>
      <c r="O775" s="14" t="n">
        <f aca="true">$B$16+NORMINV(RAND(),0,SQRT($B$13*($B$7+$B$8^2))*$B$9*(1-$B$10))</f>
        <v>4210.49545526915</v>
      </c>
      <c r="P775" s="14" t="n">
        <f aca="true">$B$16+NORMINV(RAND(),0,SQRT($B$13*($B$7+$B$8^2))*$B$9*(1-$B$10))</f>
        <v>4634.63463088102</v>
      </c>
      <c r="Q775" s="14" t="n">
        <f aca="true">$B$16+NORMINV(RAND(),0,SQRT($B$13*($B$7+$B$8^2))*$B$9*(1-$B$10))</f>
        <v>4456.03003353234</v>
      </c>
      <c r="R775" s="14" t="n">
        <f aca="false">$B$4-13*($B$5+$B$6)/30-IF($B$11&lt;=13,$B$12,0)+0</f>
        <v>8876.66666666667</v>
      </c>
      <c r="S775" s="14" t="n">
        <f aca="false">$B$4-27*($B$5+$B$6)/30-IF($B$11&lt;=27,$B$12,0)+L775</f>
        <v>11154.7009450353</v>
      </c>
      <c r="T775" s="14" t="n">
        <f aca="false">$B$4-41*($B$5+$B$6)/30-IF($B$11&lt;=41,$B$12,0)+L775+M775</f>
        <v>1793.53595314247</v>
      </c>
      <c r="U775" s="14" t="n">
        <f aca="false">$B$4-55*($B$5+$B$6)/30-IF($B$11&lt;=55,$B$12,0)+L775+M775+N775</f>
        <v>3904.59450560777</v>
      </c>
      <c r="V775" s="14" t="n">
        <f aca="false">$B$4-69*($B$5+$B$6)/30-IF($B$11&lt;=69,$B$12,0)+L775+M775+N775+O775</f>
        <v>5828.42329421025</v>
      </c>
      <c r="W775" s="14" t="n">
        <f aca="false">$B$4-83*($B$5+$B$6)/30-IF($B$11&lt;=83,$B$12,0)+L775+M775+N775+O775+P775</f>
        <v>8176.3912584246</v>
      </c>
      <c r="X775" s="14" t="n">
        <f aca="false">$B$4-90*($B$5+$B$6)/30-IF($B$11&lt;=90,$B$12,0)+L775+M775+N775+O775+P775+Q775</f>
        <v>11489.0879586236</v>
      </c>
      <c r="AA775" s="14" t="n">
        <f aca="false">MIN(R775:X775)</f>
        <v>1793.53595314247</v>
      </c>
    </row>
    <row r="776" customFormat="false" ht="15" hidden="false" customHeight="false" outlineLevel="0" collapsed="false">
      <c r="K776" s="2" t="n">
        <v>771</v>
      </c>
      <c r="L776" s="14" t="n">
        <f aca="true">$B$16+NORMINV(RAND(),0,SQRT($B$13*($B$7+$B$8^2))*$B$9*(1-$B$10))</f>
        <v>4412.68618990648</v>
      </c>
      <c r="M776" s="14" t="n">
        <f aca="true">$B$16+NORMINV(RAND(),0,SQRT($B$13*($B$7+$B$8^2))*$B$9*(1-$B$10))</f>
        <v>3796.49879716579</v>
      </c>
      <c r="N776" s="14" t="n">
        <f aca="true">$B$16+NORMINV(RAND(),0,SQRT($B$13*($B$7+$B$8^2))*$B$9*(1-$B$10))</f>
        <v>4525.60082767507</v>
      </c>
      <c r="O776" s="14" t="n">
        <f aca="true">$B$16+NORMINV(RAND(),0,SQRT($B$13*($B$7+$B$8^2))*$B$9*(1-$B$10))</f>
        <v>4601.55743319477</v>
      </c>
      <c r="P776" s="14" t="n">
        <f aca="true">$B$16+NORMINV(RAND(),0,SQRT($B$13*($B$7+$B$8^2))*$B$9*(1-$B$10))</f>
        <v>4149.45686777335</v>
      </c>
      <c r="Q776" s="14" t="n">
        <f aca="true">$B$16+NORMINV(RAND(),0,SQRT($B$13*($B$7+$B$8^2))*$B$9*(1-$B$10))</f>
        <v>4109.26684240558</v>
      </c>
      <c r="R776" s="14" t="n">
        <f aca="false">$B$4-13*($B$5+$B$6)/30-IF($B$11&lt;=13,$B$12,0)+0</f>
        <v>8876.66666666667</v>
      </c>
      <c r="S776" s="14" t="n">
        <f aca="false">$B$4-27*($B$5+$B$6)/30-IF($B$11&lt;=27,$B$12,0)+L776</f>
        <v>11002.6861899065</v>
      </c>
      <c r="T776" s="14" t="n">
        <f aca="false">$B$4-41*($B$5+$B$6)/30-IF($B$11&lt;=41,$B$12,0)+L776+M776</f>
        <v>1327.7183204056</v>
      </c>
      <c r="U776" s="14" t="n">
        <f aca="false">$B$4-55*($B$5+$B$6)/30-IF($B$11&lt;=55,$B$12,0)+L776+M776+N776</f>
        <v>3566.65248141401</v>
      </c>
      <c r="V776" s="14" t="n">
        <f aca="false">$B$4-69*($B$5+$B$6)/30-IF($B$11&lt;=69,$B$12,0)+L776+M776+N776+O776</f>
        <v>5881.54324794211</v>
      </c>
      <c r="W776" s="14" t="n">
        <f aca="false">$B$4-83*($B$5+$B$6)/30-IF($B$11&lt;=83,$B$12,0)+L776+M776+N776+O776+P776</f>
        <v>7744.33344904879</v>
      </c>
      <c r="X776" s="14" t="n">
        <f aca="false">$B$4-90*($B$5+$B$6)/30-IF($B$11&lt;=90,$B$12,0)+L776+M776+N776+O776+P776+Q776</f>
        <v>10710.266958121</v>
      </c>
      <c r="AA776" s="14" t="n">
        <f aca="false">MIN(R776:X776)</f>
        <v>1327.7183204056</v>
      </c>
    </row>
    <row r="777" customFormat="false" ht="15" hidden="false" customHeight="false" outlineLevel="0" collapsed="false">
      <c r="K777" s="2" t="n">
        <v>772</v>
      </c>
      <c r="L777" s="14" t="n">
        <f aca="true">$B$16+NORMINV(RAND(),0,SQRT($B$13*($B$7+$B$8^2))*$B$9*(1-$B$10))</f>
        <v>3923.52955359453</v>
      </c>
      <c r="M777" s="14" t="n">
        <f aca="true">$B$16+NORMINV(RAND(),0,SQRT($B$13*($B$7+$B$8^2))*$B$9*(1-$B$10))</f>
        <v>3669.419425786</v>
      </c>
      <c r="N777" s="14" t="n">
        <f aca="true">$B$16+NORMINV(RAND(),0,SQRT($B$13*($B$7+$B$8^2))*$B$9*(1-$B$10))</f>
        <v>4668.22379431884</v>
      </c>
      <c r="O777" s="14" t="n">
        <f aca="true">$B$16+NORMINV(RAND(),0,SQRT($B$13*($B$7+$B$8^2))*$B$9*(1-$B$10))</f>
        <v>4035.97891540438</v>
      </c>
      <c r="P777" s="14" t="n">
        <f aca="true">$B$16+NORMINV(RAND(),0,SQRT($B$13*($B$7+$B$8^2))*$B$9*(1-$B$10))</f>
        <v>4213.67102815144</v>
      </c>
      <c r="Q777" s="14" t="n">
        <f aca="true">$B$16+NORMINV(RAND(),0,SQRT($B$13*($B$7+$B$8^2))*$B$9*(1-$B$10))</f>
        <v>3957.01712529905</v>
      </c>
      <c r="R777" s="14" t="n">
        <f aca="false">$B$4-13*($B$5+$B$6)/30-IF($B$11&lt;=13,$B$12,0)+0</f>
        <v>8876.66666666667</v>
      </c>
      <c r="S777" s="14" t="n">
        <f aca="false">$B$4-27*($B$5+$B$6)/30-IF($B$11&lt;=27,$B$12,0)+L777</f>
        <v>10513.5295535945</v>
      </c>
      <c r="T777" s="14" t="n">
        <f aca="false">$B$4-41*($B$5+$B$6)/30-IF($B$11&lt;=41,$B$12,0)+L777+M777</f>
        <v>711.482312713856</v>
      </c>
      <c r="U777" s="14" t="n">
        <f aca="false">$B$4-55*($B$5+$B$6)/30-IF($B$11&lt;=55,$B$12,0)+L777+M777+N777</f>
        <v>3093.03944036602</v>
      </c>
      <c r="V777" s="14" t="n">
        <f aca="false">$B$4-69*($B$5+$B$6)/30-IF($B$11&lt;=69,$B$12,0)+L777+M777+N777+O777</f>
        <v>4842.35168910374</v>
      </c>
      <c r="W777" s="14" t="n">
        <f aca="false">$B$4-83*($B$5+$B$6)/30-IF($B$11&lt;=83,$B$12,0)+L777+M777+N777+O777+P777</f>
        <v>6769.35605058852</v>
      </c>
      <c r="X777" s="14" t="n">
        <f aca="false">$B$4-90*($B$5+$B$6)/30-IF($B$11&lt;=90,$B$12,0)+L777+M777+N777+O777+P777+Q777</f>
        <v>9583.03984255423</v>
      </c>
      <c r="AA777" s="14" t="n">
        <f aca="false">MIN(R777:X777)</f>
        <v>711.482312713856</v>
      </c>
    </row>
    <row r="778" customFormat="false" ht="15" hidden="false" customHeight="false" outlineLevel="0" collapsed="false">
      <c r="K778" s="2" t="n">
        <v>773</v>
      </c>
      <c r="L778" s="14" t="n">
        <f aca="true">$B$16+NORMINV(RAND(),0,SQRT($B$13*($B$7+$B$8^2))*$B$9*(1-$B$10))</f>
        <v>3232.57121965247</v>
      </c>
      <c r="M778" s="14" t="n">
        <f aca="true">$B$16+NORMINV(RAND(),0,SQRT($B$13*($B$7+$B$8^2))*$B$9*(1-$B$10))</f>
        <v>3174.16071016983</v>
      </c>
      <c r="N778" s="14" t="n">
        <f aca="true">$B$16+NORMINV(RAND(),0,SQRT($B$13*($B$7+$B$8^2))*$B$9*(1-$B$10))</f>
        <v>3801.68476813347</v>
      </c>
      <c r="O778" s="14" t="n">
        <f aca="true">$B$16+NORMINV(RAND(),0,SQRT($B$13*($B$7+$B$8^2))*$B$9*(1-$B$10))</f>
        <v>3651.75825939542</v>
      </c>
      <c r="P778" s="14" t="n">
        <f aca="true">$B$16+NORMINV(RAND(),0,SQRT($B$13*($B$7+$B$8^2))*$B$9*(1-$B$10))</f>
        <v>4459.25331469884</v>
      </c>
      <c r="Q778" s="14" t="n">
        <f aca="true">$B$16+NORMINV(RAND(),0,SQRT($B$13*($B$7+$B$8^2))*$B$9*(1-$B$10))</f>
        <v>4486.54314760686</v>
      </c>
      <c r="R778" s="14" t="n">
        <f aca="false">$B$4-13*($B$5+$B$6)/30-IF($B$11&lt;=13,$B$12,0)+0</f>
        <v>8876.66666666667</v>
      </c>
      <c r="S778" s="14" t="n">
        <f aca="false">$B$4-27*($B$5+$B$6)/30-IF($B$11&lt;=27,$B$12,0)+L778</f>
        <v>9822.57121965247</v>
      </c>
      <c r="T778" s="14" t="n">
        <f aca="false">$B$4-41*($B$5+$B$6)/30-IF($B$11&lt;=41,$B$12,0)+L778+M778</f>
        <v>-474.734736844365</v>
      </c>
      <c r="U778" s="14" t="n">
        <f aca="false">$B$4-55*($B$5+$B$6)/30-IF($B$11&lt;=55,$B$12,0)+L778+M778+N778</f>
        <v>1040.28336462244</v>
      </c>
      <c r="V778" s="14" t="n">
        <f aca="false">$B$4-69*($B$5+$B$6)/30-IF($B$11&lt;=69,$B$12,0)+L778+M778+N778+O778</f>
        <v>2405.37495735119</v>
      </c>
      <c r="W778" s="14" t="n">
        <f aca="false">$B$4-83*($B$5+$B$6)/30-IF($B$11&lt;=83,$B$12,0)+L778+M778+N778+O778+P778</f>
        <v>4577.96160538336</v>
      </c>
      <c r="X778" s="14" t="n">
        <f aca="false">$B$4-90*($B$5+$B$6)/30-IF($B$11&lt;=90,$B$12,0)+L778+M778+N778+O778+P778+Q778</f>
        <v>7921.17141965689</v>
      </c>
      <c r="AA778" s="14" t="n">
        <f aca="false">MIN(R778:X778)</f>
        <v>-474.734736844365</v>
      </c>
    </row>
    <row r="779" customFormat="false" ht="15" hidden="false" customHeight="false" outlineLevel="0" collapsed="false">
      <c r="K779" s="2" t="n">
        <v>774</v>
      </c>
      <c r="L779" s="14" t="n">
        <f aca="true">$B$16+NORMINV(RAND(),0,SQRT($B$13*($B$7+$B$8^2))*$B$9*(1-$B$10))</f>
        <v>3635.57263417697</v>
      </c>
      <c r="M779" s="14" t="n">
        <f aca="true">$B$16+NORMINV(RAND(),0,SQRT($B$13*($B$7+$B$8^2))*$B$9*(1-$B$10))</f>
        <v>3535.97463917369</v>
      </c>
      <c r="N779" s="14" t="n">
        <f aca="true">$B$16+NORMINV(RAND(),0,SQRT($B$13*($B$7+$B$8^2))*$B$9*(1-$B$10))</f>
        <v>4032.64306374907</v>
      </c>
      <c r="O779" s="14" t="n">
        <f aca="true">$B$16+NORMINV(RAND(),0,SQRT($B$13*($B$7+$B$8^2))*$B$9*(1-$B$10))</f>
        <v>4020.80919213056</v>
      </c>
      <c r="P779" s="14" t="n">
        <f aca="true">$B$16+NORMINV(RAND(),0,SQRT($B$13*($B$7+$B$8^2))*$B$9*(1-$B$10))</f>
        <v>4265.66362660577</v>
      </c>
      <c r="Q779" s="14" t="n">
        <f aca="true">$B$16+NORMINV(RAND(),0,SQRT($B$13*($B$7+$B$8^2))*$B$9*(1-$B$10))</f>
        <v>3914.48882105055</v>
      </c>
      <c r="R779" s="14" t="n">
        <f aca="false">$B$4-13*($B$5+$B$6)/30-IF($B$11&lt;=13,$B$12,0)+0</f>
        <v>8876.66666666667</v>
      </c>
      <c r="S779" s="14" t="n">
        <f aca="false">$B$4-27*($B$5+$B$6)/30-IF($B$11&lt;=27,$B$12,0)+L779</f>
        <v>10225.572634177</v>
      </c>
      <c r="T779" s="14" t="n">
        <f aca="false">$B$4-41*($B$5+$B$6)/30-IF($B$11&lt;=41,$B$12,0)+L779+M779</f>
        <v>290.080606683995</v>
      </c>
      <c r="U779" s="14" t="n">
        <f aca="false">$B$4-55*($B$5+$B$6)/30-IF($B$11&lt;=55,$B$12,0)+L779+M779+N779</f>
        <v>2036.05700376639</v>
      </c>
      <c r="V779" s="14" t="n">
        <f aca="false">$B$4-69*($B$5+$B$6)/30-IF($B$11&lt;=69,$B$12,0)+L779+M779+N779+O779</f>
        <v>3770.19952923029</v>
      </c>
      <c r="W779" s="14" t="n">
        <f aca="false">$B$4-83*($B$5+$B$6)/30-IF($B$11&lt;=83,$B$12,0)+L779+M779+N779+O779+P779</f>
        <v>5749.1964891694</v>
      </c>
      <c r="X779" s="14" t="n">
        <f aca="false">$B$4-90*($B$5+$B$6)/30-IF($B$11&lt;=90,$B$12,0)+L779+M779+N779+O779+P779+Q779</f>
        <v>8520.35197688661</v>
      </c>
      <c r="AA779" s="14" t="n">
        <f aca="false">MIN(R779:X779)</f>
        <v>290.080606683995</v>
      </c>
    </row>
    <row r="780" customFormat="false" ht="15" hidden="false" customHeight="false" outlineLevel="0" collapsed="false">
      <c r="K780" s="2" t="n">
        <v>775</v>
      </c>
      <c r="L780" s="14" t="n">
        <f aca="true">$B$16+NORMINV(RAND(),0,SQRT($B$13*($B$7+$B$8^2))*$B$9*(1-$B$10))</f>
        <v>4412.69974441177</v>
      </c>
      <c r="M780" s="14" t="n">
        <f aca="true">$B$16+NORMINV(RAND(),0,SQRT($B$13*($B$7+$B$8^2))*$B$9*(1-$B$10))</f>
        <v>3454.36107611841</v>
      </c>
      <c r="N780" s="14" t="n">
        <f aca="true">$B$16+NORMINV(RAND(),0,SQRT($B$13*($B$7+$B$8^2))*$B$9*(1-$B$10))</f>
        <v>4114.06122218751</v>
      </c>
      <c r="O780" s="14" t="n">
        <f aca="true">$B$16+NORMINV(RAND(),0,SQRT($B$13*($B$7+$B$8^2))*$B$9*(1-$B$10))</f>
        <v>4428.28077631479</v>
      </c>
      <c r="P780" s="14" t="n">
        <f aca="true">$B$16+NORMINV(RAND(),0,SQRT($B$13*($B$7+$B$8^2))*$B$9*(1-$B$10))</f>
        <v>3856.86957096948</v>
      </c>
      <c r="Q780" s="14" t="n">
        <f aca="true">$B$16+NORMINV(RAND(),0,SQRT($B$13*($B$7+$B$8^2))*$B$9*(1-$B$10))</f>
        <v>4291.52386852219</v>
      </c>
      <c r="R780" s="14" t="n">
        <f aca="false">$B$4-13*($B$5+$B$6)/30-IF($B$11&lt;=13,$B$12,0)+0</f>
        <v>8876.66666666667</v>
      </c>
      <c r="S780" s="14" t="n">
        <f aca="false">$B$4-27*($B$5+$B$6)/30-IF($B$11&lt;=27,$B$12,0)+L780</f>
        <v>11002.6997444118</v>
      </c>
      <c r="T780" s="14" t="n">
        <f aca="false">$B$4-41*($B$5+$B$6)/30-IF($B$11&lt;=41,$B$12,0)+L780+M780</f>
        <v>985.594153863518</v>
      </c>
      <c r="U780" s="14" t="n">
        <f aca="false">$B$4-55*($B$5+$B$6)/30-IF($B$11&lt;=55,$B$12,0)+L780+M780+N780</f>
        <v>2812.98870938437</v>
      </c>
      <c r="V780" s="14" t="n">
        <f aca="false">$B$4-69*($B$5+$B$6)/30-IF($B$11&lt;=69,$B$12,0)+L780+M780+N780+O780</f>
        <v>4954.60281903249</v>
      </c>
      <c r="W780" s="14" t="n">
        <f aca="false">$B$4-83*($B$5+$B$6)/30-IF($B$11&lt;=83,$B$12,0)+L780+M780+N780+O780+P780</f>
        <v>6524.8057233353</v>
      </c>
      <c r="X780" s="14" t="n">
        <f aca="false">$B$4-90*($B$5+$B$6)/30-IF($B$11&lt;=90,$B$12,0)+L780+M780+N780+O780+P780+Q780</f>
        <v>9672.99625852416</v>
      </c>
      <c r="AA780" s="14" t="n">
        <f aca="false">MIN(R780:X780)</f>
        <v>985.594153863518</v>
      </c>
    </row>
    <row r="781" customFormat="false" ht="15" hidden="false" customHeight="false" outlineLevel="0" collapsed="false">
      <c r="K781" s="2" t="n">
        <v>776</v>
      </c>
      <c r="L781" s="14" t="n">
        <f aca="true">$B$16+NORMINV(RAND(),0,SQRT($B$13*($B$7+$B$8^2))*$B$9*(1-$B$10))</f>
        <v>3561.85680066684</v>
      </c>
      <c r="M781" s="14" t="n">
        <f aca="true">$B$16+NORMINV(RAND(),0,SQRT($B$13*($B$7+$B$8^2))*$B$9*(1-$B$10))</f>
        <v>4306.58413661404</v>
      </c>
      <c r="N781" s="14" t="n">
        <f aca="true">$B$16+NORMINV(RAND(),0,SQRT($B$13*($B$7+$B$8^2))*$B$9*(1-$B$10))</f>
        <v>3519.50271533735</v>
      </c>
      <c r="O781" s="14" t="n">
        <f aca="true">$B$16+NORMINV(RAND(),0,SQRT($B$13*($B$7+$B$8^2))*$B$9*(1-$B$10))</f>
        <v>4004.27064198475</v>
      </c>
      <c r="P781" s="14" t="n">
        <f aca="true">$B$16+NORMINV(RAND(),0,SQRT($B$13*($B$7+$B$8^2))*$B$9*(1-$B$10))</f>
        <v>4703.36473988382</v>
      </c>
      <c r="Q781" s="14" t="n">
        <f aca="true">$B$16+NORMINV(RAND(),0,SQRT($B$13*($B$7+$B$8^2))*$B$9*(1-$B$10))</f>
        <v>4287.83852003365</v>
      </c>
      <c r="R781" s="14" t="n">
        <f aca="false">$B$4-13*($B$5+$B$6)/30-IF($B$11&lt;=13,$B$12,0)+0</f>
        <v>8876.66666666667</v>
      </c>
      <c r="S781" s="14" t="n">
        <f aca="false">$B$4-27*($B$5+$B$6)/30-IF($B$11&lt;=27,$B$12,0)+L781</f>
        <v>10151.8568006668</v>
      </c>
      <c r="T781" s="14" t="n">
        <f aca="false">$B$4-41*($B$5+$B$6)/30-IF($B$11&lt;=41,$B$12,0)+L781+M781</f>
        <v>986.974270614215</v>
      </c>
      <c r="U781" s="14" t="n">
        <f aca="false">$B$4-55*($B$5+$B$6)/30-IF($B$11&lt;=55,$B$12,0)+L781+M781+N781</f>
        <v>2219.8103192849</v>
      </c>
      <c r="V781" s="14" t="n">
        <f aca="false">$B$4-69*($B$5+$B$6)/30-IF($B$11&lt;=69,$B$12,0)+L781+M781+N781+O781</f>
        <v>3937.41429460298</v>
      </c>
      <c r="W781" s="14" t="n">
        <f aca="false">$B$4-83*($B$5+$B$6)/30-IF($B$11&lt;=83,$B$12,0)+L781+M781+N781+O781+P781</f>
        <v>6354.11236782013</v>
      </c>
      <c r="X781" s="14" t="n">
        <f aca="false">$B$4-90*($B$5+$B$6)/30-IF($B$11&lt;=90,$B$12,0)+L781+M781+N781+O781+P781+Q781</f>
        <v>9498.61755452045</v>
      </c>
      <c r="AA781" s="14" t="n">
        <f aca="false">MIN(R781:X781)</f>
        <v>986.974270614215</v>
      </c>
    </row>
    <row r="782" customFormat="false" ht="15" hidden="false" customHeight="false" outlineLevel="0" collapsed="false">
      <c r="K782" s="2" t="n">
        <v>777</v>
      </c>
      <c r="L782" s="14" t="n">
        <f aca="true">$B$16+NORMINV(RAND(),0,SQRT($B$13*($B$7+$B$8^2))*$B$9*(1-$B$10))</f>
        <v>4196.89515827666</v>
      </c>
      <c r="M782" s="14" t="n">
        <f aca="true">$B$16+NORMINV(RAND(),0,SQRT($B$13*($B$7+$B$8^2))*$B$9*(1-$B$10))</f>
        <v>4218.74940001589</v>
      </c>
      <c r="N782" s="14" t="n">
        <f aca="true">$B$16+NORMINV(RAND(),0,SQRT($B$13*($B$7+$B$8^2))*$B$9*(1-$B$10))</f>
        <v>4154.4339455266</v>
      </c>
      <c r="O782" s="14" t="n">
        <f aca="true">$B$16+NORMINV(RAND(),0,SQRT($B$13*($B$7+$B$8^2))*$B$9*(1-$B$10))</f>
        <v>4085.7483947243</v>
      </c>
      <c r="P782" s="14" t="n">
        <f aca="true">$B$16+NORMINV(RAND(),0,SQRT($B$13*($B$7+$B$8^2))*$B$9*(1-$B$10))</f>
        <v>4184.23806684538</v>
      </c>
      <c r="Q782" s="14" t="n">
        <f aca="true">$B$16+NORMINV(RAND(),0,SQRT($B$13*($B$7+$B$8^2))*$B$9*(1-$B$10))</f>
        <v>4687.63195273349</v>
      </c>
      <c r="R782" s="14" t="n">
        <f aca="false">$B$4-13*($B$5+$B$6)/30-IF($B$11&lt;=13,$B$12,0)+0</f>
        <v>8876.66666666667</v>
      </c>
      <c r="S782" s="14" t="n">
        <f aca="false">$B$4-27*($B$5+$B$6)/30-IF($B$11&lt;=27,$B$12,0)+L782</f>
        <v>10786.8951582767</v>
      </c>
      <c r="T782" s="14" t="n">
        <f aca="false">$B$4-41*($B$5+$B$6)/30-IF($B$11&lt;=41,$B$12,0)+L782+M782</f>
        <v>1534.17789162588</v>
      </c>
      <c r="U782" s="14" t="n">
        <f aca="false">$B$4-55*($B$5+$B$6)/30-IF($B$11&lt;=55,$B$12,0)+L782+M782+N782</f>
        <v>3401.94517048581</v>
      </c>
      <c r="V782" s="14" t="n">
        <f aca="false">$B$4-69*($B$5+$B$6)/30-IF($B$11&lt;=69,$B$12,0)+L782+M782+N782+O782</f>
        <v>5201.02689854345</v>
      </c>
      <c r="W782" s="14" t="n">
        <f aca="false">$B$4-83*($B$5+$B$6)/30-IF($B$11&lt;=83,$B$12,0)+L782+M782+N782+O782+P782</f>
        <v>7098.59829872217</v>
      </c>
      <c r="X782" s="14" t="n">
        <f aca="false">$B$4-90*($B$5+$B$6)/30-IF($B$11&lt;=90,$B$12,0)+L782+M782+N782+O782+P782+Q782</f>
        <v>10642.8969181223</v>
      </c>
      <c r="AA782" s="14" t="n">
        <f aca="false">MIN(R782:X782)</f>
        <v>1534.17789162588</v>
      </c>
    </row>
    <row r="783" customFormat="false" ht="15" hidden="false" customHeight="false" outlineLevel="0" collapsed="false">
      <c r="K783" s="2" t="n">
        <v>778</v>
      </c>
      <c r="L783" s="14" t="n">
        <f aca="true">$B$16+NORMINV(RAND(),0,SQRT($B$13*($B$7+$B$8^2))*$B$9*(1-$B$10))</f>
        <v>3998.13464151077</v>
      </c>
      <c r="M783" s="14" t="n">
        <f aca="true">$B$16+NORMINV(RAND(),0,SQRT($B$13*($B$7+$B$8^2))*$B$9*(1-$B$10))</f>
        <v>4193.22238038534</v>
      </c>
      <c r="N783" s="14" t="n">
        <f aca="true">$B$16+NORMINV(RAND(),0,SQRT($B$13*($B$7+$B$8^2))*$B$9*(1-$B$10))</f>
        <v>3742.23410626313</v>
      </c>
      <c r="O783" s="14" t="n">
        <f aca="true">$B$16+NORMINV(RAND(),0,SQRT($B$13*($B$7+$B$8^2))*$B$9*(1-$B$10))</f>
        <v>3554.90799958644</v>
      </c>
      <c r="P783" s="14" t="n">
        <f aca="true">$B$16+NORMINV(RAND(),0,SQRT($B$13*($B$7+$B$8^2))*$B$9*(1-$B$10))</f>
        <v>3925.1129046697</v>
      </c>
      <c r="Q783" s="14" t="n">
        <f aca="true">$B$16+NORMINV(RAND(),0,SQRT($B$13*($B$7+$B$8^2))*$B$9*(1-$B$10))</f>
        <v>4377.99499576031</v>
      </c>
      <c r="R783" s="14" t="n">
        <f aca="false">$B$4-13*($B$5+$B$6)/30-IF($B$11&lt;=13,$B$12,0)+0</f>
        <v>8876.66666666667</v>
      </c>
      <c r="S783" s="14" t="n">
        <f aca="false">$B$4-27*($B$5+$B$6)/30-IF($B$11&lt;=27,$B$12,0)+L783</f>
        <v>10588.1346415108</v>
      </c>
      <c r="T783" s="14" t="n">
        <f aca="false">$B$4-41*($B$5+$B$6)/30-IF($B$11&lt;=41,$B$12,0)+L783+M783</f>
        <v>1309.89035522944</v>
      </c>
      <c r="U783" s="14" t="n">
        <f aca="false">$B$4-55*($B$5+$B$6)/30-IF($B$11&lt;=55,$B$12,0)+L783+M783+N783</f>
        <v>2765.45779482591</v>
      </c>
      <c r="V783" s="14" t="n">
        <f aca="false">$B$4-69*($B$5+$B$6)/30-IF($B$11&lt;=69,$B$12,0)+L783+M783+N783+O783</f>
        <v>4033.69912774569</v>
      </c>
      <c r="W783" s="14" t="n">
        <f aca="false">$B$4-83*($B$5+$B$6)/30-IF($B$11&lt;=83,$B$12,0)+L783+M783+N783+O783+P783</f>
        <v>5672.14536574872</v>
      </c>
      <c r="X783" s="14" t="n">
        <f aca="false">$B$4-90*($B$5+$B$6)/30-IF($B$11&lt;=90,$B$12,0)+L783+M783+N783+O783+P783+Q783</f>
        <v>8906.8070281757</v>
      </c>
      <c r="AA783" s="14" t="n">
        <f aca="false">MIN(R783:X783)</f>
        <v>1309.89035522944</v>
      </c>
    </row>
    <row r="784" customFormat="false" ht="15" hidden="false" customHeight="false" outlineLevel="0" collapsed="false">
      <c r="K784" s="2" t="n">
        <v>779</v>
      </c>
      <c r="L784" s="14" t="n">
        <f aca="true">$B$16+NORMINV(RAND(),0,SQRT($B$13*($B$7+$B$8^2))*$B$9*(1-$B$10))</f>
        <v>4352.21116745686</v>
      </c>
      <c r="M784" s="14" t="n">
        <f aca="true">$B$16+NORMINV(RAND(),0,SQRT($B$13*($B$7+$B$8^2))*$B$9*(1-$B$10))</f>
        <v>3805.11416386456</v>
      </c>
      <c r="N784" s="14" t="n">
        <f aca="true">$B$16+NORMINV(RAND(),0,SQRT($B$13*($B$7+$B$8^2))*$B$9*(1-$B$10))</f>
        <v>4135.54426874435</v>
      </c>
      <c r="O784" s="14" t="n">
        <f aca="true">$B$16+NORMINV(RAND(),0,SQRT($B$13*($B$7+$B$8^2))*$B$9*(1-$B$10))</f>
        <v>3624.96686165876</v>
      </c>
      <c r="P784" s="14" t="n">
        <f aca="true">$B$16+NORMINV(RAND(),0,SQRT($B$13*($B$7+$B$8^2))*$B$9*(1-$B$10))</f>
        <v>3939.09090988726</v>
      </c>
      <c r="Q784" s="14" t="n">
        <f aca="true">$B$16+NORMINV(RAND(),0,SQRT($B$13*($B$7+$B$8^2))*$B$9*(1-$B$10))</f>
        <v>3836.18549506243</v>
      </c>
      <c r="R784" s="14" t="n">
        <f aca="false">$B$4-13*($B$5+$B$6)/30-IF($B$11&lt;=13,$B$12,0)+0</f>
        <v>8876.66666666667</v>
      </c>
      <c r="S784" s="14" t="n">
        <f aca="false">$B$4-27*($B$5+$B$6)/30-IF($B$11&lt;=27,$B$12,0)+L784</f>
        <v>10942.2111674569</v>
      </c>
      <c r="T784" s="14" t="n">
        <f aca="false">$B$4-41*($B$5+$B$6)/30-IF($B$11&lt;=41,$B$12,0)+L784+M784</f>
        <v>1275.85866465476</v>
      </c>
      <c r="U784" s="14" t="n">
        <f aca="false">$B$4-55*($B$5+$B$6)/30-IF($B$11&lt;=55,$B$12,0)+L784+M784+N784</f>
        <v>3124.73626673244</v>
      </c>
      <c r="V784" s="14" t="n">
        <f aca="false">$B$4-69*($B$5+$B$6)/30-IF($B$11&lt;=69,$B$12,0)+L784+M784+N784+O784</f>
        <v>4463.03646172454</v>
      </c>
      <c r="W784" s="14" t="n">
        <f aca="false">$B$4-83*($B$5+$B$6)/30-IF($B$11&lt;=83,$B$12,0)+L784+M784+N784+O784+P784</f>
        <v>6115.46070494513</v>
      </c>
      <c r="X784" s="14" t="n">
        <f aca="false">$B$4-90*($B$5+$B$6)/30-IF($B$11&lt;=90,$B$12,0)+L784+M784+N784+O784+P784+Q784</f>
        <v>8808.31286667423</v>
      </c>
      <c r="AA784" s="14" t="n">
        <f aca="false">MIN(R784:X784)</f>
        <v>1275.85866465476</v>
      </c>
    </row>
    <row r="785" customFormat="false" ht="15" hidden="false" customHeight="false" outlineLevel="0" collapsed="false">
      <c r="K785" s="2" t="n">
        <v>780</v>
      </c>
      <c r="L785" s="14" t="n">
        <f aca="true">$B$16+NORMINV(RAND(),0,SQRT($B$13*($B$7+$B$8^2))*$B$9*(1-$B$10))</f>
        <v>4056.78296951297</v>
      </c>
      <c r="M785" s="14" t="n">
        <f aca="true">$B$16+NORMINV(RAND(),0,SQRT($B$13*($B$7+$B$8^2))*$B$9*(1-$B$10))</f>
        <v>3780.24057334459</v>
      </c>
      <c r="N785" s="14" t="n">
        <f aca="true">$B$16+NORMINV(RAND(),0,SQRT($B$13*($B$7+$B$8^2))*$B$9*(1-$B$10))</f>
        <v>3968.18449521571</v>
      </c>
      <c r="O785" s="14" t="n">
        <f aca="true">$B$16+NORMINV(RAND(),0,SQRT($B$13*($B$7+$B$8^2))*$B$9*(1-$B$10))</f>
        <v>3964.70932247043</v>
      </c>
      <c r="P785" s="14" t="n">
        <f aca="true">$B$16+NORMINV(RAND(),0,SQRT($B$13*($B$7+$B$8^2))*$B$9*(1-$B$10))</f>
        <v>4277.92310294119</v>
      </c>
      <c r="Q785" s="14" t="n">
        <f aca="true">$B$16+NORMINV(RAND(),0,SQRT($B$13*($B$7+$B$8^2))*$B$9*(1-$B$10))</f>
        <v>3954.50444276161</v>
      </c>
      <c r="R785" s="14" t="n">
        <f aca="false">$B$4-13*($B$5+$B$6)/30-IF($B$11&lt;=13,$B$12,0)+0</f>
        <v>8876.66666666667</v>
      </c>
      <c r="S785" s="14" t="n">
        <f aca="false">$B$4-27*($B$5+$B$6)/30-IF($B$11&lt;=27,$B$12,0)+L785</f>
        <v>10646.782969513</v>
      </c>
      <c r="T785" s="14" t="n">
        <f aca="false">$B$4-41*($B$5+$B$6)/30-IF($B$11&lt;=41,$B$12,0)+L785+M785</f>
        <v>955.556876190887</v>
      </c>
      <c r="U785" s="14" t="n">
        <f aca="false">$B$4-55*($B$5+$B$6)/30-IF($B$11&lt;=55,$B$12,0)+L785+M785+N785</f>
        <v>2637.07470473993</v>
      </c>
      <c r="V785" s="14" t="n">
        <f aca="false">$B$4-69*($B$5+$B$6)/30-IF($B$11&lt;=69,$B$12,0)+L785+M785+N785+O785</f>
        <v>4315.11736054369</v>
      </c>
      <c r="W785" s="14" t="n">
        <f aca="false">$B$4-83*($B$5+$B$6)/30-IF($B$11&lt;=83,$B$12,0)+L785+M785+N785+O785+P785</f>
        <v>6306.37379681821</v>
      </c>
      <c r="X785" s="14" t="n">
        <f aca="false">$B$4-90*($B$5+$B$6)/30-IF($B$11&lt;=90,$B$12,0)+L785+M785+N785+O785+P785+Q785</f>
        <v>9117.54490624649</v>
      </c>
      <c r="AA785" s="14" t="n">
        <f aca="false">MIN(R785:X785)</f>
        <v>955.556876190887</v>
      </c>
    </row>
    <row r="786" customFormat="false" ht="15" hidden="false" customHeight="false" outlineLevel="0" collapsed="false">
      <c r="K786" s="2" t="n">
        <v>781</v>
      </c>
      <c r="L786" s="14" t="n">
        <f aca="true">$B$16+NORMINV(RAND(),0,SQRT($B$13*($B$7+$B$8^2))*$B$9*(1-$B$10))</f>
        <v>4543.23322362317</v>
      </c>
      <c r="M786" s="14" t="n">
        <f aca="true">$B$16+NORMINV(RAND(),0,SQRT($B$13*($B$7+$B$8^2))*$B$9*(1-$B$10))</f>
        <v>3188.60992983788</v>
      </c>
      <c r="N786" s="14" t="n">
        <f aca="true">$B$16+NORMINV(RAND(),0,SQRT($B$13*($B$7+$B$8^2))*$B$9*(1-$B$10))</f>
        <v>3660.11952276094</v>
      </c>
      <c r="O786" s="14" t="n">
        <f aca="true">$B$16+NORMINV(RAND(),0,SQRT($B$13*($B$7+$B$8^2))*$B$9*(1-$B$10))</f>
        <v>3550.17665453691</v>
      </c>
      <c r="P786" s="14" t="n">
        <f aca="true">$B$16+NORMINV(RAND(),0,SQRT($B$13*($B$7+$B$8^2))*$B$9*(1-$B$10))</f>
        <v>4257.90048568779</v>
      </c>
      <c r="Q786" s="14" t="n">
        <f aca="true">$B$16+NORMINV(RAND(),0,SQRT($B$13*($B$7+$B$8^2))*$B$9*(1-$B$10))</f>
        <v>4727.7584521942</v>
      </c>
      <c r="R786" s="14" t="n">
        <f aca="false">$B$4-13*($B$5+$B$6)/30-IF($B$11&lt;=13,$B$12,0)+0</f>
        <v>8876.66666666667</v>
      </c>
      <c r="S786" s="14" t="n">
        <f aca="false">$B$4-27*($B$5+$B$6)/30-IF($B$11&lt;=27,$B$12,0)+L786</f>
        <v>11133.2332236232</v>
      </c>
      <c r="T786" s="14" t="n">
        <f aca="false">$B$4-41*($B$5+$B$6)/30-IF($B$11&lt;=41,$B$12,0)+L786+M786</f>
        <v>850.376486794381</v>
      </c>
      <c r="U786" s="14" t="n">
        <f aca="false">$B$4-55*($B$5+$B$6)/30-IF($B$11&lt;=55,$B$12,0)+L786+M786+N786</f>
        <v>2223.82934288865</v>
      </c>
      <c r="V786" s="14" t="n">
        <f aca="false">$B$4-69*($B$5+$B$6)/30-IF($B$11&lt;=69,$B$12,0)+L786+M786+N786+O786</f>
        <v>3487.3393307589</v>
      </c>
      <c r="W786" s="14" t="n">
        <f aca="false">$B$4-83*($B$5+$B$6)/30-IF($B$11&lt;=83,$B$12,0)+L786+M786+N786+O786+P786</f>
        <v>5458.57314978002</v>
      </c>
      <c r="X786" s="14" t="n">
        <f aca="false">$B$4-90*($B$5+$B$6)/30-IF($B$11&lt;=90,$B$12,0)+L786+M786+N786+O786+P786+Q786</f>
        <v>9042.99826864089</v>
      </c>
      <c r="AA786" s="14" t="n">
        <f aca="false">MIN(R786:X786)</f>
        <v>850.376486794381</v>
      </c>
    </row>
    <row r="787" customFormat="false" ht="15" hidden="false" customHeight="false" outlineLevel="0" collapsed="false">
      <c r="K787" s="2" t="n">
        <v>782</v>
      </c>
      <c r="L787" s="14" t="n">
        <f aca="true">$B$16+NORMINV(RAND(),0,SQRT($B$13*($B$7+$B$8^2))*$B$9*(1-$B$10))</f>
        <v>4295.61256192847</v>
      </c>
      <c r="M787" s="14" t="n">
        <f aca="true">$B$16+NORMINV(RAND(),0,SQRT($B$13*($B$7+$B$8^2))*$B$9*(1-$B$10))</f>
        <v>4642.57283104832</v>
      </c>
      <c r="N787" s="14" t="n">
        <f aca="true">$B$16+NORMINV(RAND(),0,SQRT($B$13*($B$7+$B$8^2))*$B$9*(1-$B$10))</f>
        <v>4353.12780195177</v>
      </c>
      <c r="O787" s="14" t="n">
        <f aca="true">$B$16+NORMINV(RAND(),0,SQRT($B$13*($B$7+$B$8^2))*$B$9*(1-$B$10))</f>
        <v>4703.94419058955</v>
      </c>
      <c r="P787" s="14" t="n">
        <f aca="true">$B$16+NORMINV(RAND(),0,SQRT($B$13*($B$7+$B$8^2))*$B$9*(1-$B$10))</f>
        <v>3531.69947262961</v>
      </c>
      <c r="Q787" s="14" t="n">
        <f aca="true">$B$16+NORMINV(RAND(),0,SQRT($B$13*($B$7+$B$8^2))*$B$9*(1-$B$10))</f>
        <v>3907.38654766966</v>
      </c>
      <c r="R787" s="14" t="n">
        <f aca="false">$B$4-13*($B$5+$B$6)/30-IF($B$11&lt;=13,$B$12,0)+0</f>
        <v>8876.66666666667</v>
      </c>
      <c r="S787" s="14" t="n">
        <f aca="false">$B$4-27*($B$5+$B$6)/30-IF($B$11&lt;=27,$B$12,0)+L787</f>
        <v>10885.6125619285</v>
      </c>
      <c r="T787" s="14" t="n">
        <f aca="false">$B$4-41*($B$5+$B$6)/30-IF($B$11&lt;=41,$B$12,0)+L787+M787</f>
        <v>2056.71872631013</v>
      </c>
      <c r="U787" s="14" t="n">
        <f aca="false">$B$4-55*($B$5+$B$6)/30-IF($B$11&lt;=55,$B$12,0)+L787+M787+N787</f>
        <v>4123.17986159523</v>
      </c>
      <c r="V787" s="14" t="n">
        <f aca="false">$B$4-69*($B$5+$B$6)/30-IF($B$11&lt;=69,$B$12,0)+L787+M787+N787+O787</f>
        <v>6540.45738551811</v>
      </c>
      <c r="W787" s="14" t="n">
        <f aca="false">$B$4-83*($B$5+$B$6)/30-IF($B$11&lt;=83,$B$12,0)+L787+M787+N787+O787+P787</f>
        <v>7785.49019148105</v>
      </c>
      <c r="X787" s="14" t="n">
        <f aca="false">$B$4-90*($B$5+$B$6)/30-IF($B$11&lt;=90,$B$12,0)+L787+M787+N787+O787+P787+Q787</f>
        <v>10549.5434058174</v>
      </c>
      <c r="AA787" s="14" t="n">
        <f aca="false">MIN(R787:X787)</f>
        <v>2056.71872631013</v>
      </c>
    </row>
    <row r="788" customFormat="false" ht="15" hidden="false" customHeight="false" outlineLevel="0" collapsed="false">
      <c r="K788" s="2" t="n">
        <v>783</v>
      </c>
      <c r="L788" s="14" t="n">
        <f aca="true">$B$16+NORMINV(RAND(),0,SQRT($B$13*($B$7+$B$8^2))*$B$9*(1-$B$10))</f>
        <v>4128.07719056521</v>
      </c>
      <c r="M788" s="14" t="n">
        <f aca="true">$B$16+NORMINV(RAND(),0,SQRT($B$13*($B$7+$B$8^2))*$B$9*(1-$B$10))</f>
        <v>4140.34276350489</v>
      </c>
      <c r="N788" s="14" t="n">
        <f aca="true">$B$16+NORMINV(RAND(),0,SQRT($B$13*($B$7+$B$8^2))*$B$9*(1-$B$10))</f>
        <v>4044.80853142184</v>
      </c>
      <c r="O788" s="14" t="n">
        <f aca="true">$B$16+NORMINV(RAND(),0,SQRT($B$13*($B$7+$B$8^2))*$B$9*(1-$B$10))</f>
        <v>4584.96610668147</v>
      </c>
      <c r="P788" s="14" t="n">
        <f aca="true">$B$16+NORMINV(RAND(),0,SQRT($B$13*($B$7+$B$8^2))*$B$9*(1-$B$10))</f>
        <v>4114.86461557111</v>
      </c>
      <c r="Q788" s="14" t="n">
        <f aca="true">$B$16+NORMINV(RAND(),0,SQRT($B$13*($B$7+$B$8^2))*$B$9*(1-$B$10))</f>
        <v>4251.99347542365</v>
      </c>
      <c r="R788" s="14" t="n">
        <f aca="false">$B$4-13*($B$5+$B$6)/30-IF($B$11&lt;=13,$B$12,0)+0</f>
        <v>8876.66666666667</v>
      </c>
      <c r="S788" s="14" t="n">
        <f aca="false">$B$4-27*($B$5+$B$6)/30-IF($B$11&lt;=27,$B$12,0)+L788</f>
        <v>10718.0771905652</v>
      </c>
      <c r="T788" s="14" t="n">
        <f aca="false">$B$4-41*($B$5+$B$6)/30-IF($B$11&lt;=41,$B$12,0)+L788+M788</f>
        <v>1386.95328740343</v>
      </c>
      <c r="U788" s="14" t="n">
        <f aca="false">$B$4-55*($B$5+$B$6)/30-IF($B$11&lt;=55,$B$12,0)+L788+M788+N788</f>
        <v>3145.09515215861</v>
      </c>
      <c r="V788" s="14" t="n">
        <f aca="false">$B$4-69*($B$5+$B$6)/30-IF($B$11&lt;=69,$B$12,0)+L788+M788+N788+O788</f>
        <v>5443.39459217341</v>
      </c>
      <c r="W788" s="14" t="n">
        <f aca="false">$B$4-83*($B$5+$B$6)/30-IF($B$11&lt;=83,$B$12,0)+L788+M788+N788+O788+P788</f>
        <v>7271.59254107785</v>
      </c>
      <c r="X788" s="14" t="n">
        <f aca="false">$B$4-90*($B$5+$B$6)/30-IF($B$11&lt;=90,$B$12,0)+L788+M788+N788+O788+P788+Q788</f>
        <v>10380.2526831682</v>
      </c>
      <c r="AA788" s="14" t="n">
        <f aca="false">MIN(R788:X788)</f>
        <v>1386.95328740343</v>
      </c>
    </row>
    <row r="789" customFormat="false" ht="15" hidden="false" customHeight="false" outlineLevel="0" collapsed="false">
      <c r="K789" s="2" t="n">
        <v>784</v>
      </c>
      <c r="L789" s="14" t="n">
        <f aca="true">$B$16+NORMINV(RAND(),0,SQRT($B$13*($B$7+$B$8^2))*$B$9*(1-$B$10))</f>
        <v>4833.39588472019</v>
      </c>
      <c r="M789" s="14" t="n">
        <f aca="true">$B$16+NORMINV(RAND(),0,SQRT($B$13*($B$7+$B$8^2))*$B$9*(1-$B$10))</f>
        <v>4428.46371122037</v>
      </c>
      <c r="N789" s="14" t="n">
        <f aca="true">$B$16+NORMINV(RAND(),0,SQRT($B$13*($B$7+$B$8^2))*$B$9*(1-$B$10))</f>
        <v>3969.397163399</v>
      </c>
      <c r="O789" s="14" t="n">
        <f aca="true">$B$16+NORMINV(RAND(),0,SQRT($B$13*($B$7+$B$8^2))*$B$9*(1-$B$10))</f>
        <v>3755.4901600405</v>
      </c>
      <c r="P789" s="14" t="n">
        <f aca="true">$B$16+NORMINV(RAND(),0,SQRT($B$13*($B$7+$B$8^2))*$B$9*(1-$B$10))</f>
        <v>4628.06212728997</v>
      </c>
      <c r="Q789" s="14" t="n">
        <f aca="true">$B$16+NORMINV(RAND(),0,SQRT($B$13*($B$7+$B$8^2))*$B$9*(1-$B$10))</f>
        <v>4101.9093773852</v>
      </c>
      <c r="R789" s="14" t="n">
        <f aca="false">$B$4-13*($B$5+$B$6)/30-IF($B$11&lt;=13,$B$12,0)+0</f>
        <v>8876.66666666667</v>
      </c>
      <c r="S789" s="14" t="n">
        <f aca="false">$B$4-27*($B$5+$B$6)/30-IF($B$11&lt;=27,$B$12,0)+L789</f>
        <v>11423.3958847202</v>
      </c>
      <c r="T789" s="14" t="n">
        <f aca="false">$B$4-41*($B$5+$B$6)/30-IF($B$11&lt;=41,$B$12,0)+L789+M789</f>
        <v>2380.3929292739</v>
      </c>
      <c r="U789" s="14" t="n">
        <f aca="false">$B$4-55*($B$5+$B$6)/30-IF($B$11&lt;=55,$B$12,0)+L789+M789+N789</f>
        <v>4063.12342600623</v>
      </c>
      <c r="V789" s="14" t="n">
        <f aca="false">$B$4-69*($B$5+$B$6)/30-IF($B$11&lt;=69,$B$12,0)+L789+M789+N789+O789</f>
        <v>5531.94691938007</v>
      </c>
      <c r="W789" s="14" t="n">
        <f aca="false">$B$4-83*($B$5+$B$6)/30-IF($B$11&lt;=83,$B$12,0)+L789+M789+N789+O789+P789</f>
        <v>7873.34238000337</v>
      </c>
      <c r="X789" s="14" t="n">
        <f aca="false">$B$4-90*($B$5+$B$6)/30-IF($B$11&lt;=90,$B$12,0)+L789+M789+N789+O789+P789+Q789</f>
        <v>10831.9184240552</v>
      </c>
      <c r="AA789" s="14" t="n">
        <f aca="false">MIN(R789:X789)</f>
        <v>2380.3929292739</v>
      </c>
    </row>
    <row r="790" customFormat="false" ht="15" hidden="false" customHeight="false" outlineLevel="0" collapsed="false">
      <c r="K790" s="2" t="n">
        <v>785</v>
      </c>
      <c r="L790" s="14" t="n">
        <f aca="true">$B$16+NORMINV(RAND(),0,SQRT($B$13*($B$7+$B$8^2))*$B$9*(1-$B$10))</f>
        <v>4449.19881667394</v>
      </c>
      <c r="M790" s="14" t="n">
        <f aca="true">$B$16+NORMINV(RAND(),0,SQRT($B$13*($B$7+$B$8^2))*$B$9*(1-$B$10))</f>
        <v>4368.06025373634</v>
      </c>
      <c r="N790" s="14" t="n">
        <f aca="true">$B$16+NORMINV(RAND(),0,SQRT($B$13*($B$7+$B$8^2))*$B$9*(1-$B$10))</f>
        <v>4226.1623167542</v>
      </c>
      <c r="O790" s="14" t="n">
        <f aca="true">$B$16+NORMINV(RAND(),0,SQRT($B$13*($B$7+$B$8^2))*$B$9*(1-$B$10))</f>
        <v>3649.78191749915</v>
      </c>
      <c r="P790" s="14" t="n">
        <f aca="true">$B$16+NORMINV(RAND(),0,SQRT($B$13*($B$7+$B$8^2))*$B$9*(1-$B$10))</f>
        <v>4288.41266110638</v>
      </c>
      <c r="Q790" s="14" t="n">
        <f aca="true">$B$16+NORMINV(RAND(),0,SQRT($B$13*($B$7+$B$8^2))*$B$9*(1-$B$10))</f>
        <v>3823.53680594608</v>
      </c>
      <c r="R790" s="14" t="n">
        <f aca="false">$B$4-13*($B$5+$B$6)/30-IF($B$11&lt;=13,$B$12,0)+0</f>
        <v>8876.66666666667</v>
      </c>
      <c r="S790" s="14" t="n">
        <f aca="false">$B$4-27*($B$5+$B$6)/30-IF($B$11&lt;=27,$B$12,0)+L790</f>
        <v>11039.1988166739</v>
      </c>
      <c r="T790" s="14" t="n">
        <f aca="false">$B$4-41*($B$5+$B$6)/30-IF($B$11&lt;=41,$B$12,0)+L790+M790</f>
        <v>1935.79240374361</v>
      </c>
      <c r="U790" s="14" t="n">
        <f aca="false">$B$4-55*($B$5+$B$6)/30-IF($B$11&lt;=55,$B$12,0)+L790+M790+N790</f>
        <v>3875.28805383114</v>
      </c>
      <c r="V790" s="14" t="n">
        <f aca="false">$B$4-69*($B$5+$B$6)/30-IF($B$11&lt;=69,$B$12,0)+L790+M790+N790+O790</f>
        <v>5238.40330466362</v>
      </c>
      <c r="W790" s="14" t="n">
        <f aca="false">$B$4-83*($B$5+$B$6)/30-IF($B$11&lt;=83,$B$12,0)+L790+M790+N790+O790+P790</f>
        <v>7240.14929910333</v>
      </c>
      <c r="X790" s="14" t="n">
        <f aca="false">$B$4-90*($B$5+$B$6)/30-IF($B$11&lt;=90,$B$12,0)+L790+M790+N790+O790+P790+Q790</f>
        <v>9920.35277171608</v>
      </c>
      <c r="AA790" s="14" t="n">
        <f aca="false">MIN(R790:X790)</f>
        <v>1935.79240374361</v>
      </c>
    </row>
    <row r="791" customFormat="false" ht="15" hidden="false" customHeight="false" outlineLevel="0" collapsed="false">
      <c r="K791" s="2" t="n">
        <v>786</v>
      </c>
      <c r="L791" s="14" t="n">
        <f aca="true">$B$16+NORMINV(RAND(),0,SQRT($B$13*($B$7+$B$8^2))*$B$9*(1-$B$10))</f>
        <v>3964.4986062015</v>
      </c>
      <c r="M791" s="14" t="n">
        <f aca="true">$B$16+NORMINV(RAND(),0,SQRT($B$13*($B$7+$B$8^2))*$B$9*(1-$B$10))</f>
        <v>3734.44145921435</v>
      </c>
      <c r="N791" s="14" t="n">
        <f aca="true">$B$16+NORMINV(RAND(),0,SQRT($B$13*($B$7+$B$8^2))*$B$9*(1-$B$10))</f>
        <v>3416.76160948374</v>
      </c>
      <c r="O791" s="14" t="n">
        <f aca="true">$B$16+NORMINV(RAND(),0,SQRT($B$13*($B$7+$B$8^2))*$B$9*(1-$B$10))</f>
        <v>4048.00479578266</v>
      </c>
      <c r="P791" s="14" t="n">
        <f aca="true">$B$16+NORMINV(RAND(),0,SQRT($B$13*($B$7+$B$8^2))*$B$9*(1-$B$10))</f>
        <v>4201.46802735407</v>
      </c>
      <c r="Q791" s="14" t="n">
        <f aca="true">$B$16+NORMINV(RAND(),0,SQRT($B$13*($B$7+$B$8^2))*$B$9*(1-$B$10))</f>
        <v>3845.33626479309</v>
      </c>
      <c r="R791" s="14" t="n">
        <f aca="false">$B$4-13*($B$5+$B$6)/30-IF($B$11&lt;=13,$B$12,0)+0</f>
        <v>8876.66666666667</v>
      </c>
      <c r="S791" s="14" t="n">
        <f aca="false">$B$4-27*($B$5+$B$6)/30-IF($B$11&lt;=27,$B$12,0)+L791</f>
        <v>10554.4986062015</v>
      </c>
      <c r="T791" s="14" t="n">
        <f aca="false">$B$4-41*($B$5+$B$6)/30-IF($B$11&lt;=41,$B$12,0)+L791+M791</f>
        <v>817.473398749182</v>
      </c>
      <c r="U791" s="14" t="n">
        <f aca="false">$B$4-55*($B$5+$B$6)/30-IF($B$11&lt;=55,$B$12,0)+L791+M791+N791</f>
        <v>1947.56834156626</v>
      </c>
      <c r="V791" s="14" t="n">
        <f aca="false">$B$4-69*($B$5+$B$6)/30-IF($B$11&lt;=69,$B$12,0)+L791+M791+N791+O791</f>
        <v>3708.90647068225</v>
      </c>
      <c r="W791" s="14" t="n">
        <f aca="false">$B$4-83*($B$5+$B$6)/30-IF($B$11&lt;=83,$B$12,0)+L791+M791+N791+O791+P791</f>
        <v>5623.70783136966</v>
      </c>
      <c r="X791" s="14" t="n">
        <f aca="false">$B$4-90*($B$5+$B$6)/30-IF($B$11&lt;=90,$B$12,0)+L791+M791+N791+O791+P791+Q791</f>
        <v>8325.71076282941</v>
      </c>
      <c r="AA791" s="14" t="n">
        <f aca="false">MIN(R791:X791)</f>
        <v>817.473398749182</v>
      </c>
    </row>
    <row r="792" customFormat="false" ht="15" hidden="false" customHeight="false" outlineLevel="0" collapsed="false">
      <c r="K792" s="2" t="n">
        <v>787</v>
      </c>
      <c r="L792" s="14" t="n">
        <f aca="true">$B$16+NORMINV(RAND(),0,SQRT($B$13*($B$7+$B$8^2))*$B$9*(1-$B$10))</f>
        <v>4394.1904804683</v>
      </c>
      <c r="M792" s="14" t="n">
        <f aca="true">$B$16+NORMINV(RAND(),0,SQRT($B$13*($B$7+$B$8^2))*$B$9*(1-$B$10))</f>
        <v>4368.21716539108</v>
      </c>
      <c r="N792" s="14" t="n">
        <f aca="true">$B$16+NORMINV(RAND(),0,SQRT($B$13*($B$7+$B$8^2))*$B$9*(1-$B$10))</f>
        <v>4235.39462733078</v>
      </c>
      <c r="O792" s="14" t="n">
        <f aca="true">$B$16+NORMINV(RAND(),0,SQRT($B$13*($B$7+$B$8^2))*$B$9*(1-$B$10))</f>
        <v>3942.15091402207</v>
      </c>
      <c r="P792" s="14" t="n">
        <f aca="true">$B$16+NORMINV(RAND(),0,SQRT($B$13*($B$7+$B$8^2))*$B$9*(1-$B$10))</f>
        <v>3830.97967805452</v>
      </c>
      <c r="Q792" s="14" t="n">
        <f aca="true">$B$16+NORMINV(RAND(),0,SQRT($B$13*($B$7+$B$8^2))*$B$9*(1-$B$10))</f>
        <v>4212.7524408199</v>
      </c>
      <c r="R792" s="14" t="n">
        <f aca="false">$B$4-13*($B$5+$B$6)/30-IF($B$11&lt;=13,$B$12,0)+0</f>
        <v>8876.66666666667</v>
      </c>
      <c r="S792" s="14" t="n">
        <f aca="false">$B$4-27*($B$5+$B$6)/30-IF($B$11&lt;=27,$B$12,0)+L792</f>
        <v>10984.1904804683</v>
      </c>
      <c r="T792" s="14" t="n">
        <f aca="false">$B$4-41*($B$5+$B$6)/30-IF($B$11&lt;=41,$B$12,0)+L792+M792</f>
        <v>1880.94097919271</v>
      </c>
      <c r="U792" s="14" t="n">
        <f aca="false">$B$4-55*($B$5+$B$6)/30-IF($B$11&lt;=55,$B$12,0)+L792+M792+N792</f>
        <v>3829.66893985683</v>
      </c>
      <c r="V792" s="14" t="n">
        <f aca="false">$B$4-69*($B$5+$B$6)/30-IF($B$11&lt;=69,$B$12,0)+L792+M792+N792+O792</f>
        <v>5485.15318721223</v>
      </c>
      <c r="W792" s="14" t="n">
        <f aca="false">$B$4-83*($B$5+$B$6)/30-IF($B$11&lt;=83,$B$12,0)+L792+M792+N792+O792+P792</f>
        <v>7029.46619860009</v>
      </c>
      <c r="X792" s="14" t="n">
        <f aca="false">$B$4-90*($B$5+$B$6)/30-IF($B$11&lt;=90,$B$12,0)+L792+M792+N792+O792+P792+Q792</f>
        <v>10098.8853060867</v>
      </c>
      <c r="AA792" s="14" t="n">
        <f aca="false">MIN(R792:X792)</f>
        <v>1880.94097919271</v>
      </c>
    </row>
    <row r="793" customFormat="false" ht="15" hidden="false" customHeight="false" outlineLevel="0" collapsed="false">
      <c r="K793" s="2" t="n">
        <v>788</v>
      </c>
      <c r="L793" s="14" t="n">
        <f aca="true">$B$16+NORMINV(RAND(),0,SQRT($B$13*($B$7+$B$8^2))*$B$9*(1-$B$10))</f>
        <v>4433.92718081852</v>
      </c>
      <c r="M793" s="14" t="n">
        <f aca="true">$B$16+NORMINV(RAND(),0,SQRT($B$13*($B$7+$B$8^2))*$B$9*(1-$B$10))</f>
        <v>3401.35351959892</v>
      </c>
      <c r="N793" s="14" t="n">
        <f aca="true">$B$16+NORMINV(RAND(),0,SQRT($B$13*($B$7+$B$8^2))*$B$9*(1-$B$10))</f>
        <v>3704.43358518039</v>
      </c>
      <c r="O793" s="14" t="n">
        <f aca="true">$B$16+NORMINV(RAND(),0,SQRT($B$13*($B$7+$B$8^2))*$B$9*(1-$B$10))</f>
        <v>3932.56073794589</v>
      </c>
      <c r="P793" s="14" t="n">
        <f aca="true">$B$16+NORMINV(RAND(),0,SQRT($B$13*($B$7+$B$8^2))*$B$9*(1-$B$10))</f>
        <v>3927.07748805655</v>
      </c>
      <c r="Q793" s="14" t="n">
        <f aca="true">$B$16+NORMINV(RAND(),0,SQRT($B$13*($B$7+$B$8^2))*$B$9*(1-$B$10))</f>
        <v>3273.60503609733</v>
      </c>
      <c r="R793" s="14" t="n">
        <f aca="false">$B$4-13*($B$5+$B$6)/30-IF($B$11&lt;=13,$B$12,0)+0</f>
        <v>8876.66666666667</v>
      </c>
      <c r="S793" s="14" t="n">
        <f aca="false">$B$4-27*($B$5+$B$6)/30-IF($B$11&lt;=27,$B$12,0)+L793</f>
        <v>11023.9271808185</v>
      </c>
      <c r="T793" s="14" t="n">
        <f aca="false">$B$4-41*($B$5+$B$6)/30-IF($B$11&lt;=41,$B$12,0)+L793+M793</f>
        <v>953.814033750775</v>
      </c>
      <c r="U793" s="14" t="n">
        <f aca="false">$B$4-55*($B$5+$B$6)/30-IF($B$11&lt;=55,$B$12,0)+L793+M793+N793</f>
        <v>2371.5809522645</v>
      </c>
      <c r="V793" s="14" t="n">
        <f aca="false">$B$4-69*($B$5+$B$6)/30-IF($B$11&lt;=69,$B$12,0)+L793+M793+N793+O793</f>
        <v>4017.47502354373</v>
      </c>
      <c r="W793" s="14" t="n">
        <f aca="false">$B$4-83*($B$5+$B$6)/30-IF($B$11&lt;=83,$B$12,0)+L793+M793+N793+O793+P793</f>
        <v>5657.88584493361</v>
      </c>
      <c r="X793" s="14" t="n">
        <f aca="false">$B$4-90*($B$5+$B$6)/30-IF($B$11&lt;=90,$B$12,0)+L793+M793+N793+O793+P793+Q793</f>
        <v>7788.15754769761</v>
      </c>
      <c r="AA793" s="14" t="n">
        <f aca="false">MIN(R793:X793)</f>
        <v>953.814033750775</v>
      </c>
    </row>
    <row r="794" customFormat="false" ht="15" hidden="false" customHeight="false" outlineLevel="0" collapsed="false">
      <c r="K794" s="2" t="n">
        <v>789</v>
      </c>
      <c r="L794" s="14" t="n">
        <f aca="true">$B$16+NORMINV(RAND(),0,SQRT($B$13*($B$7+$B$8^2))*$B$9*(1-$B$10))</f>
        <v>4690.37295622001</v>
      </c>
      <c r="M794" s="14" t="n">
        <f aca="true">$B$16+NORMINV(RAND(),0,SQRT($B$13*($B$7+$B$8^2))*$B$9*(1-$B$10))</f>
        <v>4310.82337893712</v>
      </c>
      <c r="N794" s="14" t="n">
        <f aca="true">$B$16+NORMINV(RAND(),0,SQRT($B$13*($B$7+$B$8^2))*$B$9*(1-$B$10))</f>
        <v>4257.83711942068</v>
      </c>
      <c r="O794" s="14" t="n">
        <f aca="true">$B$16+NORMINV(RAND(),0,SQRT($B$13*($B$7+$B$8^2))*$B$9*(1-$B$10))</f>
        <v>4086.01276868593</v>
      </c>
      <c r="P794" s="14" t="n">
        <f aca="true">$B$16+NORMINV(RAND(),0,SQRT($B$13*($B$7+$B$8^2))*$B$9*(1-$B$10))</f>
        <v>3855.58591821266</v>
      </c>
      <c r="Q794" s="14" t="n">
        <f aca="true">$B$16+NORMINV(RAND(),0,SQRT($B$13*($B$7+$B$8^2))*$B$9*(1-$B$10))</f>
        <v>4245.70457156424</v>
      </c>
      <c r="R794" s="14" t="n">
        <f aca="false">$B$4-13*($B$5+$B$6)/30-IF($B$11&lt;=13,$B$12,0)+0</f>
        <v>8876.66666666667</v>
      </c>
      <c r="S794" s="14" t="n">
        <f aca="false">$B$4-27*($B$5+$B$6)/30-IF($B$11&lt;=27,$B$12,0)+L794</f>
        <v>11280.37295622</v>
      </c>
      <c r="T794" s="14" t="n">
        <f aca="false">$B$4-41*($B$5+$B$6)/30-IF($B$11&lt;=41,$B$12,0)+L794+M794</f>
        <v>2119.72966849045</v>
      </c>
      <c r="U794" s="14" t="n">
        <f aca="false">$B$4-55*($B$5+$B$6)/30-IF($B$11&lt;=55,$B$12,0)+L794+M794+N794</f>
        <v>4090.90012124446</v>
      </c>
      <c r="V794" s="14" t="n">
        <f aca="false">$B$4-69*($B$5+$B$6)/30-IF($B$11&lt;=69,$B$12,0)+L794+M794+N794+O794</f>
        <v>5890.24622326373</v>
      </c>
      <c r="W794" s="14" t="n">
        <f aca="false">$B$4-83*($B$5+$B$6)/30-IF($B$11&lt;=83,$B$12,0)+L794+M794+N794+O794+P794</f>
        <v>7459.16547480972</v>
      </c>
      <c r="X794" s="14" t="n">
        <f aca="false">$B$4-90*($B$5+$B$6)/30-IF($B$11&lt;=90,$B$12,0)+L794+M794+N794+O794+P794+Q794</f>
        <v>10561.5367130406</v>
      </c>
      <c r="AA794" s="14" t="n">
        <f aca="false">MIN(R794:X794)</f>
        <v>2119.72966849045</v>
      </c>
    </row>
    <row r="795" customFormat="false" ht="15" hidden="false" customHeight="false" outlineLevel="0" collapsed="false">
      <c r="K795" s="2" t="n">
        <v>790</v>
      </c>
      <c r="L795" s="14" t="n">
        <f aca="true">$B$16+NORMINV(RAND(),0,SQRT($B$13*($B$7+$B$8^2))*$B$9*(1-$B$10))</f>
        <v>4286.66740266236</v>
      </c>
      <c r="M795" s="14" t="n">
        <f aca="true">$B$16+NORMINV(RAND(),0,SQRT($B$13*($B$7+$B$8^2))*$B$9*(1-$B$10))</f>
        <v>3932.87961812148</v>
      </c>
      <c r="N795" s="14" t="n">
        <f aca="true">$B$16+NORMINV(RAND(),0,SQRT($B$13*($B$7+$B$8^2))*$B$9*(1-$B$10))</f>
        <v>4159.56310293116</v>
      </c>
      <c r="O795" s="14" t="n">
        <f aca="true">$B$16+NORMINV(RAND(),0,SQRT($B$13*($B$7+$B$8^2))*$B$9*(1-$B$10))</f>
        <v>3634.08736085991</v>
      </c>
      <c r="P795" s="14" t="n">
        <f aca="true">$B$16+NORMINV(RAND(),0,SQRT($B$13*($B$7+$B$8^2))*$B$9*(1-$B$10))</f>
        <v>4029.5632617482</v>
      </c>
      <c r="Q795" s="14" t="n">
        <f aca="true">$B$16+NORMINV(RAND(),0,SQRT($B$13*($B$7+$B$8^2))*$B$9*(1-$B$10))</f>
        <v>4840.79741267606</v>
      </c>
      <c r="R795" s="14" t="n">
        <f aca="false">$B$4-13*($B$5+$B$6)/30-IF($B$11&lt;=13,$B$12,0)+0</f>
        <v>8876.66666666667</v>
      </c>
      <c r="S795" s="14" t="n">
        <f aca="false">$B$4-27*($B$5+$B$6)/30-IF($B$11&lt;=27,$B$12,0)+L795</f>
        <v>10876.6674026624</v>
      </c>
      <c r="T795" s="14" t="n">
        <f aca="false">$B$4-41*($B$5+$B$6)/30-IF($B$11&lt;=41,$B$12,0)+L795+M795</f>
        <v>1338.08035411717</v>
      </c>
      <c r="U795" s="14" t="n">
        <f aca="false">$B$4-55*($B$5+$B$6)/30-IF($B$11&lt;=55,$B$12,0)+L795+M795+N795</f>
        <v>3210.97679038166</v>
      </c>
      <c r="V795" s="14" t="n">
        <f aca="false">$B$4-69*($B$5+$B$6)/30-IF($B$11&lt;=69,$B$12,0)+L795+M795+N795+O795</f>
        <v>4558.3974845749</v>
      </c>
      <c r="W795" s="14" t="n">
        <f aca="false">$B$4-83*($B$5+$B$6)/30-IF($B$11&lt;=83,$B$12,0)+L795+M795+N795+O795+P795</f>
        <v>6301.29407965643</v>
      </c>
      <c r="X795" s="14" t="n">
        <f aca="false">$B$4-90*($B$5+$B$6)/30-IF($B$11&lt;=90,$B$12,0)+L795+M795+N795+O795+P795+Q795</f>
        <v>9998.75815899917</v>
      </c>
      <c r="AA795" s="14" t="n">
        <f aca="false">MIN(R795:X795)</f>
        <v>1338.08035411717</v>
      </c>
    </row>
    <row r="796" customFormat="false" ht="15" hidden="false" customHeight="false" outlineLevel="0" collapsed="false">
      <c r="K796" s="2" t="n">
        <v>791</v>
      </c>
      <c r="L796" s="14" t="n">
        <f aca="true">$B$16+NORMINV(RAND(),0,SQRT($B$13*($B$7+$B$8^2))*$B$9*(1-$B$10))</f>
        <v>4154.03501629704</v>
      </c>
      <c r="M796" s="14" t="n">
        <f aca="true">$B$16+NORMINV(RAND(),0,SQRT($B$13*($B$7+$B$8^2))*$B$9*(1-$B$10))</f>
        <v>4142.73721555732</v>
      </c>
      <c r="N796" s="14" t="n">
        <f aca="true">$B$16+NORMINV(RAND(),0,SQRT($B$13*($B$7+$B$8^2))*$B$9*(1-$B$10))</f>
        <v>4018.06975356924</v>
      </c>
      <c r="O796" s="14" t="n">
        <f aca="true">$B$16+NORMINV(RAND(),0,SQRT($B$13*($B$7+$B$8^2))*$B$9*(1-$B$10))</f>
        <v>4132.2355040285</v>
      </c>
      <c r="P796" s="14" t="n">
        <f aca="true">$B$16+NORMINV(RAND(),0,SQRT($B$13*($B$7+$B$8^2))*$B$9*(1-$B$10))</f>
        <v>4339.72476793474</v>
      </c>
      <c r="Q796" s="14" t="n">
        <f aca="true">$B$16+NORMINV(RAND(),0,SQRT($B$13*($B$7+$B$8^2))*$B$9*(1-$B$10))</f>
        <v>4066.86019151816</v>
      </c>
      <c r="R796" s="14" t="n">
        <f aca="false">$B$4-13*($B$5+$B$6)/30-IF($B$11&lt;=13,$B$12,0)+0</f>
        <v>8876.66666666667</v>
      </c>
      <c r="S796" s="14" t="n">
        <f aca="false">$B$4-27*($B$5+$B$6)/30-IF($B$11&lt;=27,$B$12,0)+L796</f>
        <v>10744.035016297</v>
      </c>
      <c r="T796" s="14" t="n">
        <f aca="false">$B$4-41*($B$5+$B$6)/30-IF($B$11&lt;=41,$B$12,0)+L796+M796</f>
        <v>1415.30556518769</v>
      </c>
      <c r="U796" s="14" t="n">
        <f aca="false">$B$4-55*($B$5+$B$6)/30-IF($B$11&lt;=55,$B$12,0)+L796+M796+N796</f>
        <v>3146.70865209026</v>
      </c>
      <c r="V796" s="14" t="n">
        <f aca="false">$B$4-69*($B$5+$B$6)/30-IF($B$11&lt;=69,$B$12,0)+L796+M796+N796+O796</f>
        <v>4992.27748945209</v>
      </c>
      <c r="W796" s="14" t="n">
        <f aca="false">$B$4-83*($B$5+$B$6)/30-IF($B$11&lt;=83,$B$12,0)+L796+M796+N796+O796+P796</f>
        <v>7045.33559072016</v>
      </c>
      <c r="X796" s="14" t="n">
        <f aca="false">$B$4-90*($B$5+$B$6)/30-IF($B$11&lt;=90,$B$12,0)+L796+M796+N796+O796+P796+Q796</f>
        <v>9968.86244890499</v>
      </c>
      <c r="AA796" s="14" t="n">
        <f aca="false">MIN(R796:X796)</f>
        <v>1415.30556518769</v>
      </c>
    </row>
    <row r="797" customFormat="false" ht="15" hidden="false" customHeight="false" outlineLevel="0" collapsed="false">
      <c r="K797" s="2" t="n">
        <v>792</v>
      </c>
      <c r="L797" s="14" t="n">
        <f aca="true">$B$16+NORMINV(RAND(),0,SQRT($B$13*($B$7+$B$8^2))*$B$9*(1-$B$10))</f>
        <v>4527.70883076445</v>
      </c>
      <c r="M797" s="14" t="n">
        <f aca="true">$B$16+NORMINV(RAND(),0,SQRT($B$13*($B$7+$B$8^2))*$B$9*(1-$B$10))</f>
        <v>4309.20388729806</v>
      </c>
      <c r="N797" s="14" t="n">
        <f aca="true">$B$16+NORMINV(RAND(),0,SQRT($B$13*($B$7+$B$8^2))*$B$9*(1-$B$10))</f>
        <v>3757.59468711958</v>
      </c>
      <c r="O797" s="14" t="n">
        <f aca="true">$B$16+NORMINV(RAND(),0,SQRT($B$13*($B$7+$B$8^2))*$B$9*(1-$B$10))</f>
        <v>4452.25452084564</v>
      </c>
      <c r="P797" s="14" t="n">
        <f aca="true">$B$16+NORMINV(RAND(),0,SQRT($B$13*($B$7+$B$8^2))*$B$9*(1-$B$10))</f>
        <v>3894.67713582876</v>
      </c>
      <c r="Q797" s="14" t="n">
        <f aca="true">$B$16+NORMINV(RAND(),0,SQRT($B$13*($B$7+$B$8^2))*$B$9*(1-$B$10))</f>
        <v>3740.94948030905</v>
      </c>
      <c r="R797" s="14" t="n">
        <f aca="false">$B$4-13*($B$5+$B$6)/30-IF($B$11&lt;=13,$B$12,0)+0</f>
        <v>8876.66666666667</v>
      </c>
      <c r="S797" s="14" t="n">
        <f aca="false">$B$4-27*($B$5+$B$6)/30-IF($B$11&lt;=27,$B$12,0)+L797</f>
        <v>11117.7088307645</v>
      </c>
      <c r="T797" s="14" t="n">
        <f aca="false">$B$4-41*($B$5+$B$6)/30-IF($B$11&lt;=41,$B$12,0)+L797+M797</f>
        <v>1955.44605139584</v>
      </c>
      <c r="U797" s="14" t="n">
        <f aca="false">$B$4-55*($B$5+$B$6)/30-IF($B$11&lt;=55,$B$12,0)+L797+M797+N797</f>
        <v>3426.37407184875</v>
      </c>
      <c r="V797" s="14" t="n">
        <f aca="false">$B$4-69*($B$5+$B$6)/30-IF($B$11&lt;=69,$B$12,0)+L797+M797+N797+O797</f>
        <v>5591.96192602772</v>
      </c>
      <c r="W797" s="14" t="n">
        <f aca="false">$B$4-83*($B$5+$B$6)/30-IF($B$11&lt;=83,$B$12,0)+L797+M797+N797+O797+P797</f>
        <v>7199.97239518982</v>
      </c>
      <c r="X797" s="14" t="n">
        <f aca="false">$B$4-90*($B$5+$B$6)/30-IF($B$11&lt;=90,$B$12,0)+L797+M797+N797+O797+P797+Q797</f>
        <v>9797.58854216553</v>
      </c>
      <c r="AA797" s="14" t="n">
        <f aca="false">MIN(R797:X797)</f>
        <v>1955.44605139584</v>
      </c>
    </row>
    <row r="798" customFormat="false" ht="15" hidden="false" customHeight="false" outlineLevel="0" collapsed="false">
      <c r="K798" s="2" t="n">
        <v>793</v>
      </c>
      <c r="L798" s="14" t="n">
        <f aca="true">$B$16+NORMINV(RAND(),0,SQRT($B$13*($B$7+$B$8^2))*$B$9*(1-$B$10))</f>
        <v>4205.26970913577</v>
      </c>
      <c r="M798" s="14" t="n">
        <f aca="true">$B$16+NORMINV(RAND(),0,SQRT($B$13*($B$7+$B$8^2))*$B$9*(1-$B$10))</f>
        <v>4022.96481949978</v>
      </c>
      <c r="N798" s="14" t="n">
        <f aca="true">$B$16+NORMINV(RAND(),0,SQRT($B$13*($B$7+$B$8^2))*$B$9*(1-$B$10))</f>
        <v>3866.06428124255</v>
      </c>
      <c r="O798" s="14" t="n">
        <f aca="true">$B$16+NORMINV(RAND(),0,SQRT($B$13*($B$7+$B$8^2))*$B$9*(1-$B$10))</f>
        <v>4009.93196768653</v>
      </c>
      <c r="P798" s="14" t="n">
        <f aca="true">$B$16+NORMINV(RAND(),0,SQRT($B$13*($B$7+$B$8^2))*$B$9*(1-$B$10))</f>
        <v>4479.50859197222</v>
      </c>
      <c r="Q798" s="14" t="n">
        <f aca="true">$B$16+NORMINV(RAND(),0,SQRT($B$13*($B$7+$B$8^2))*$B$9*(1-$B$10))</f>
        <v>4274.26057940792</v>
      </c>
      <c r="R798" s="14" t="n">
        <f aca="false">$B$4-13*($B$5+$B$6)/30-IF($B$11&lt;=13,$B$12,0)+0</f>
        <v>8876.66666666667</v>
      </c>
      <c r="S798" s="14" t="n">
        <f aca="false">$B$4-27*($B$5+$B$6)/30-IF($B$11&lt;=27,$B$12,0)+L798</f>
        <v>10795.2697091358</v>
      </c>
      <c r="T798" s="14" t="n">
        <f aca="false">$B$4-41*($B$5+$B$6)/30-IF($B$11&lt;=41,$B$12,0)+L798+M798</f>
        <v>1346.76786196888</v>
      </c>
      <c r="U798" s="14" t="n">
        <f aca="false">$B$4-55*($B$5+$B$6)/30-IF($B$11&lt;=55,$B$12,0)+L798+M798+N798</f>
        <v>2926.16547654476</v>
      </c>
      <c r="V798" s="14" t="n">
        <f aca="false">$B$4-69*($B$5+$B$6)/30-IF($B$11&lt;=69,$B$12,0)+L798+M798+N798+O798</f>
        <v>4649.43077756462</v>
      </c>
      <c r="W798" s="14" t="n">
        <f aca="false">$B$4-83*($B$5+$B$6)/30-IF($B$11&lt;=83,$B$12,0)+L798+M798+N798+O798+P798</f>
        <v>6842.27270287018</v>
      </c>
      <c r="X798" s="14" t="n">
        <f aca="false">$B$4-90*($B$5+$B$6)/30-IF($B$11&lt;=90,$B$12,0)+L798+M798+N798+O798+P798+Q798</f>
        <v>9973.19994894476</v>
      </c>
      <c r="AA798" s="14" t="n">
        <f aca="false">MIN(R798:X798)</f>
        <v>1346.76786196888</v>
      </c>
    </row>
    <row r="799" customFormat="false" ht="15" hidden="false" customHeight="false" outlineLevel="0" collapsed="false">
      <c r="K799" s="2" t="n">
        <v>794</v>
      </c>
      <c r="L799" s="14" t="n">
        <f aca="true">$B$16+NORMINV(RAND(),0,SQRT($B$13*($B$7+$B$8^2))*$B$9*(1-$B$10))</f>
        <v>4113.28011722969</v>
      </c>
      <c r="M799" s="14" t="n">
        <f aca="true">$B$16+NORMINV(RAND(),0,SQRT($B$13*($B$7+$B$8^2))*$B$9*(1-$B$10))</f>
        <v>4306.35646419978</v>
      </c>
      <c r="N799" s="14" t="n">
        <f aca="true">$B$16+NORMINV(RAND(),0,SQRT($B$13*($B$7+$B$8^2))*$B$9*(1-$B$10))</f>
        <v>3917.58829420205</v>
      </c>
      <c r="O799" s="14" t="n">
        <f aca="true">$B$16+NORMINV(RAND(),0,SQRT($B$13*($B$7+$B$8^2))*$B$9*(1-$B$10))</f>
        <v>3398.70735852093</v>
      </c>
      <c r="P799" s="14" t="n">
        <f aca="true">$B$16+NORMINV(RAND(),0,SQRT($B$13*($B$7+$B$8^2))*$B$9*(1-$B$10))</f>
        <v>4284.9257463191</v>
      </c>
      <c r="Q799" s="14" t="n">
        <f aca="true">$B$16+NORMINV(RAND(),0,SQRT($B$13*($B$7+$B$8^2))*$B$9*(1-$B$10))</f>
        <v>3602.99787806273</v>
      </c>
      <c r="R799" s="14" t="n">
        <f aca="false">$B$4-13*($B$5+$B$6)/30-IF($B$11&lt;=13,$B$12,0)+0</f>
        <v>8876.66666666667</v>
      </c>
      <c r="S799" s="14" t="n">
        <f aca="false">$B$4-27*($B$5+$B$6)/30-IF($B$11&lt;=27,$B$12,0)+L799</f>
        <v>10703.2801172297</v>
      </c>
      <c r="T799" s="14" t="n">
        <f aca="false">$B$4-41*($B$5+$B$6)/30-IF($B$11&lt;=41,$B$12,0)+L799+M799</f>
        <v>1538.1699147628</v>
      </c>
      <c r="U799" s="14" t="n">
        <f aca="false">$B$4-55*($B$5+$B$6)/30-IF($B$11&lt;=55,$B$12,0)+L799+M799+N799</f>
        <v>3169.09154229818</v>
      </c>
      <c r="V799" s="14" t="n">
        <f aca="false">$B$4-69*($B$5+$B$6)/30-IF($B$11&lt;=69,$B$12,0)+L799+M799+N799+O799</f>
        <v>4281.13223415244</v>
      </c>
      <c r="W799" s="14" t="n">
        <f aca="false">$B$4-83*($B$5+$B$6)/30-IF($B$11&lt;=83,$B$12,0)+L799+M799+N799+O799+P799</f>
        <v>6279.39131380488</v>
      </c>
      <c r="X799" s="14" t="n">
        <f aca="false">$B$4-90*($B$5+$B$6)/30-IF($B$11&lt;=90,$B$12,0)+L799+M799+N799+O799+P799+Q799</f>
        <v>8739.05585853427</v>
      </c>
      <c r="AA799" s="14" t="n">
        <f aca="false">MIN(R799:X799)</f>
        <v>1538.1699147628</v>
      </c>
    </row>
    <row r="800" customFormat="false" ht="15" hidden="false" customHeight="false" outlineLevel="0" collapsed="false">
      <c r="K800" s="2" t="n">
        <v>795</v>
      </c>
      <c r="L800" s="14" t="n">
        <f aca="true">$B$16+NORMINV(RAND(),0,SQRT($B$13*($B$7+$B$8^2))*$B$9*(1-$B$10))</f>
        <v>4504.48159770107</v>
      </c>
      <c r="M800" s="14" t="n">
        <f aca="true">$B$16+NORMINV(RAND(),0,SQRT($B$13*($B$7+$B$8^2))*$B$9*(1-$B$10))</f>
        <v>4668.23577602077</v>
      </c>
      <c r="N800" s="14" t="n">
        <f aca="true">$B$16+NORMINV(RAND(),0,SQRT($B$13*($B$7+$B$8^2))*$B$9*(1-$B$10))</f>
        <v>4708.22605794514</v>
      </c>
      <c r="O800" s="14" t="n">
        <f aca="true">$B$16+NORMINV(RAND(),0,SQRT($B$13*($B$7+$B$8^2))*$B$9*(1-$B$10))</f>
        <v>4049.57068100119</v>
      </c>
      <c r="P800" s="14" t="n">
        <f aca="true">$B$16+NORMINV(RAND(),0,SQRT($B$13*($B$7+$B$8^2))*$B$9*(1-$B$10))</f>
        <v>4091.08067946346</v>
      </c>
      <c r="Q800" s="14" t="n">
        <f aca="true">$B$16+NORMINV(RAND(),0,SQRT($B$13*($B$7+$B$8^2))*$B$9*(1-$B$10))</f>
        <v>4390.05301075431</v>
      </c>
      <c r="R800" s="14" t="n">
        <f aca="false">$B$4-13*($B$5+$B$6)/30-IF($B$11&lt;=13,$B$12,0)+0</f>
        <v>8876.66666666667</v>
      </c>
      <c r="S800" s="14" t="n">
        <f aca="false">$B$4-27*($B$5+$B$6)/30-IF($B$11&lt;=27,$B$12,0)+L800</f>
        <v>11094.4815977011</v>
      </c>
      <c r="T800" s="14" t="n">
        <f aca="false">$B$4-41*($B$5+$B$6)/30-IF($B$11&lt;=41,$B$12,0)+L800+M800</f>
        <v>2291.25070705517</v>
      </c>
      <c r="U800" s="14" t="n">
        <f aca="false">$B$4-55*($B$5+$B$6)/30-IF($B$11&lt;=55,$B$12,0)+L800+M800+N800</f>
        <v>4712.81009833365</v>
      </c>
      <c r="V800" s="14" t="n">
        <f aca="false">$B$4-69*($B$5+$B$6)/30-IF($B$11&lt;=69,$B$12,0)+L800+M800+N800+O800</f>
        <v>6475.71411266817</v>
      </c>
      <c r="W800" s="14" t="n">
        <f aca="false">$B$4-83*($B$5+$B$6)/30-IF($B$11&lt;=83,$B$12,0)+L800+M800+N800+O800+P800</f>
        <v>8280.12812546497</v>
      </c>
      <c r="X800" s="14" t="n">
        <f aca="false">$B$4-90*($B$5+$B$6)/30-IF($B$11&lt;=90,$B$12,0)+L800+M800+N800+O800+P800+Q800</f>
        <v>11526.847802886</v>
      </c>
      <c r="AA800" s="14" t="n">
        <f aca="false">MIN(R800:X800)</f>
        <v>2291.25070705517</v>
      </c>
    </row>
    <row r="801" customFormat="false" ht="15" hidden="false" customHeight="false" outlineLevel="0" collapsed="false">
      <c r="K801" s="2" t="n">
        <v>796</v>
      </c>
      <c r="L801" s="14" t="n">
        <f aca="true">$B$16+NORMINV(RAND(),0,SQRT($B$13*($B$7+$B$8^2))*$B$9*(1-$B$10))</f>
        <v>4004.18834428803</v>
      </c>
      <c r="M801" s="14" t="n">
        <f aca="true">$B$16+NORMINV(RAND(),0,SQRT($B$13*($B$7+$B$8^2))*$B$9*(1-$B$10))</f>
        <v>4001.90202757202</v>
      </c>
      <c r="N801" s="14" t="n">
        <f aca="true">$B$16+NORMINV(RAND(),0,SQRT($B$13*($B$7+$B$8^2))*$B$9*(1-$B$10))</f>
        <v>3639.06270886134</v>
      </c>
      <c r="O801" s="14" t="n">
        <f aca="true">$B$16+NORMINV(RAND(),0,SQRT($B$13*($B$7+$B$8^2))*$B$9*(1-$B$10))</f>
        <v>3950.2094849266</v>
      </c>
      <c r="P801" s="14" t="n">
        <f aca="true">$B$16+NORMINV(RAND(),0,SQRT($B$13*($B$7+$B$8^2))*$B$9*(1-$B$10))</f>
        <v>3936.60394891589</v>
      </c>
      <c r="Q801" s="14" t="n">
        <f aca="true">$B$16+NORMINV(RAND(),0,SQRT($B$13*($B$7+$B$8^2))*$B$9*(1-$B$10))</f>
        <v>3897.77026583908</v>
      </c>
      <c r="R801" s="14" t="n">
        <f aca="false">$B$4-13*($B$5+$B$6)/30-IF($B$11&lt;=13,$B$12,0)+0</f>
        <v>8876.66666666667</v>
      </c>
      <c r="S801" s="14" t="n">
        <f aca="false">$B$4-27*($B$5+$B$6)/30-IF($B$11&lt;=27,$B$12,0)+L801</f>
        <v>10594.188344288</v>
      </c>
      <c r="T801" s="14" t="n">
        <f aca="false">$B$4-41*($B$5+$B$6)/30-IF($B$11&lt;=41,$B$12,0)+L801+M801</f>
        <v>1124.62370519338</v>
      </c>
      <c r="U801" s="14" t="n">
        <f aca="false">$B$4-55*($B$5+$B$6)/30-IF($B$11&lt;=55,$B$12,0)+L801+M801+N801</f>
        <v>2477.01974738805</v>
      </c>
      <c r="V801" s="14" t="n">
        <f aca="false">$B$4-69*($B$5+$B$6)/30-IF($B$11&lt;=69,$B$12,0)+L801+M801+N801+O801</f>
        <v>4140.56256564799</v>
      </c>
      <c r="W801" s="14" t="n">
        <f aca="false">$B$4-83*($B$5+$B$6)/30-IF($B$11&lt;=83,$B$12,0)+L801+M801+N801+O801+P801</f>
        <v>5790.49984789721</v>
      </c>
      <c r="X801" s="14" t="n">
        <f aca="false">$B$4-90*($B$5+$B$6)/30-IF($B$11&lt;=90,$B$12,0)+L801+M801+N801+O801+P801+Q801</f>
        <v>8544.93678040295</v>
      </c>
      <c r="AA801" s="14" t="n">
        <f aca="false">MIN(R801:X801)</f>
        <v>1124.62370519338</v>
      </c>
    </row>
    <row r="802" customFormat="false" ht="15" hidden="false" customHeight="false" outlineLevel="0" collapsed="false">
      <c r="K802" s="2" t="n">
        <v>797</v>
      </c>
      <c r="L802" s="14" t="n">
        <f aca="true">$B$16+NORMINV(RAND(),0,SQRT($B$13*($B$7+$B$8^2))*$B$9*(1-$B$10))</f>
        <v>3831.20136933895</v>
      </c>
      <c r="M802" s="14" t="n">
        <f aca="true">$B$16+NORMINV(RAND(),0,SQRT($B$13*($B$7+$B$8^2))*$B$9*(1-$B$10))</f>
        <v>3977.56698378199</v>
      </c>
      <c r="N802" s="14" t="n">
        <f aca="true">$B$16+NORMINV(RAND(),0,SQRT($B$13*($B$7+$B$8^2))*$B$9*(1-$B$10))</f>
        <v>3467.69231350833</v>
      </c>
      <c r="O802" s="14" t="n">
        <f aca="true">$B$16+NORMINV(RAND(),0,SQRT($B$13*($B$7+$B$8^2))*$B$9*(1-$B$10))</f>
        <v>3496.37324544539</v>
      </c>
      <c r="P802" s="14" t="n">
        <f aca="true">$B$16+NORMINV(RAND(),0,SQRT($B$13*($B$7+$B$8^2))*$B$9*(1-$B$10))</f>
        <v>3920.14024475657</v>
      </c>
      <c r="Q802" s="14" t="n">
        <f aca="true">$B$16+NORMINV(RAND(),0,SQRT($B$13*($B$7+$B$8^2))*$B$9*(1-$B$10))</f>
        <v>4254.6820454679</v>
      </c>
      <c r="R802" s="14" t="n">
        <f aca="false">$B$4-13*($B$5+$B$6)/30-IF($B$11&lt;=13,$B$12,0)+0</f>
        <v>8876.66666666667</v>
      </c>
      <c r="S802" s="14" t="n">
        <f aca="false">$B$4-27*($B$5+$B$6)/30-IF($B$11&lt;=27,$B$12,0)+L802</f>
        <v>10421.2013693389</v>
      </c>
      <c r="T802" s="14" t="n">
        <f aca="false">$B$4-41*($B$5+$B$6)/30-IF($B$11&lt;=41,$B$12,0)+L802+M802</f>
        <v>927.30168645427</v>
      </c>
      <c r="U802" s="14" t="n">
        <f aca="false">$B$4-55*($B$5+$B$6)/30-IF($B$11&lt;=55,$B$12,0)+L802+M802+N802</f>
        <v>2108.32733329593</v>
      </c>
      <c r="V802" s="14" t="n">
        <f aca="false">$B$4-69*($B$5+$B$6)/30-IF($B$11&lt;=69,$B$12,0)+L802+M802+N802+O802</f>
        <v>3318.03391207465</v>
      </c>
      <c r="W802" s="14" t="n">
        <f aca="false">$B$4-83*($B$5+$B$6)/30-IF($B$11&lt;=83,$B$12,0)+L802+M802+N802+O802+P802</f>
        <v>4951.50749016455</v>
      </c>
      <c r="X802" s="14" t="n">
        <f aca="false">$B$4-90*($B$5+$B$6)/30-IF($B$11&lt;=90,$B$12,0)+L802+M802+N802+O802+P802+Q802</f>
        <v>8062.85620229912</v>
      </c>
      <c r="AA802" s="14" t="n">
        <f aca="false">MIN(R802:X802)</f>
        <v>927.30168645427</v>
      </c>
    </row>
    <row r="803" customFormat="false" ht="15" hidden="false" customHeight="false" outlineLevel="0" collapsed="false">
      <c r="K803" s="2" t="n">
        <v>798</v>
      </c>
      <c r="L803" s="14" t="n">
        <f aca="true">$B$16+NORMINV(RAND(),0,SQRT($B$13*($B$7+$B$8^2))*$B$9*(1-$B$10))</f>
        <v>3339.48550142445</v>
      </c>
      <c r="M803" s="14" t="n">
        <f aca="true">$B$16+NORMINV(RAND(),0,SQRT($B$13*($B$7+$B$8^2))*$B$9*(1-$B$10))</f>
        <v>4300.48998403555</v>
      </c>
      <c r="N803" s="14" t="n">
        <f aca="true">$B$16+NORMINV(RAND(),0,SQRT($B$13*($B$7+$B$8^2))*$B$9*(1-$B$10))</f>
        <v>3755.08497665856</v>
      </c>
      <c r="O803" s="14" t="n">
        <f aca="true">$B$16+NORMINV(RAND(),0,SQRT($B$13*($B$7+$B$8^2))*$B$9*(1-$B$10))</f>
        <v>4205.37330734853</v>
      </c>
      <c r="P803" s="14" t="n">
        <f aca="true">$B$16+NORMINV(RAND(),0,SQRT($B$13*($B$7+$B$8^2))*$B$9*(1-$B$10))</f>
        <v>3613.3220507592</v>
      </c>
      <c r="Q803" s="14" t="n">
        <f aca="true">$B$16+NORMINV(RAND(),0,SQRT($B$13*($B$7+$B$8^2))*$B$9*(1-$B$10))</f>
        <v>4257.1651467773</v>
      </c>
      <c r="R803" s="14" t="n">
        <f aca="false">$B$4-13*($B$5+$B$6)/30-IF($B$11&lt;=13,$B$12,0)+0</f>
        <v>8876.66666666667</v>
      </c>
      <c r="S803" s="14" t="n">
        <f aca="false">$B$4-27*($B$5+$B$6)/30-IF($B$11&lt;=27,$B$12,0)+L803</f>
        <v>9929.48550142445</v>
      </c>
      <c r="T803" s="14" t="n">
        <f aca="false">$B$4-41*($B$5+$B$6)/30-IF($B$11&lt;=41,$B$12,0)+L803+M803</f>
        <v>758.50881879333</v>
      </c>
      <c r="U803" s="14" t="n">
        <f aca="false">$B$4-55*($B$5+$B$6)/30-IF($B$11&lt;=55,$B$12,0)+L803+M803+N803</f>
        <v>2226.92712878523</v>
      </c>
      <c r="V803" s="14" t="n">
        <f aca="false">$B$4-69*($B$5+$B$6)/30-IF($B$11&lt;=69,$B$12,0)+L803+M803+N803+O803</f>
        <v>4145.6337694671</v>
      </c>
      <c r="W803" s="14" t="n">
        <f aca="false">$B$4-83*($B$5+$B$6)/30-IF($B$11&lt;=83,$B$12,0)+L803+M803+N803+O803+P803</f>
        <v>5472.28915355963</v>
      </c>
      <c r="X803" s="14" t="n">
        <f aca="false">$B$4-90*($B$5+$B$6)/30-IF($B$11&lt;=90,$B$12,0)+L803+M803+N803+O803+P803+Q803</f>
        <v>8586.1209670036</v>
      </c>
      <c r="AA803" s="14" t="n">
        <f aca="false">MIN(R803:X803)</f>
        <v>758.50881879333</v>
      </c>
    </row>
    <row r="804" customFormat="false" ht="15" hidden="false" customHeight="false" outlineLevel="0" collapsed="false">
      <c r="K804" s="2" t="n">
        <v>799</v>
      </c>
      <c r="L804" s="14" t="n">
        <f aca="true">$B$16+NORMINV(RAND(),0,SQRT($B$13*($B$7+$B$8^2))*$B$9*(1-$B$10))</f>
        <v>4152.54012588759</v>
      </c>
      <c r="M804" s="14" t="n">
        <f aca="true">$B$16+NORMINV(RAND(),0,SQRT($B$13*($B$7+$B$8^2))*$B$9*(1-$B$10))</f>
        <v>4478.65740154448</v>
      </c>
      <c r="N804" s="14" t="n">
        <f aca="true">$B$16+NORMINV(RAND(),0,SQRT($B$13*($B$7+$B$8^2))*$B$9*(1-$B$10))</f>
        <v>3763.67924923463</v>
      </c>
      <c r="O804" s="14" t="n">
        <f aca="true">$B$16+NORMINV(RAND(),0,SQRT($B$13*($B$7+$B$8^2))*$B$9*(1-$B$10))</f>
        <v>4173.99490230869</v>
      </c>
      <c r="P804" s="14" t="n">
        <f aca="true">$B$16+NORMINV(RAND(),0,SQRT($B$13*($B$7+$B$8^2))*$B$9*(1-$B$10))</f>
        <v>3846.09703828588</v>
      </c>
      <c r="Q804" s="14" t="n">
        <f aca="true">$B$16+NORMINV(RAND(),0,SQRT($B$13*($B$7+$B$8^2))*$B$9*(1-$B$10))</f>
        <v>3884.53902568013</v>
      </c>
      <c r="R804" s="14" t="n">
        <f aca="false">$B$4-13*($B$5+$B$6)/30-IF($B$11&lt;=13,$B$12,0)+0</f>
        <v>8876.66666666667</v>
      </c>
      <c r="S804" s="14" t="n">
        <f aca="false">$B$4-27*($B$5+$B$6)/30-IF($B$11&lt;=27,$B$12,0)+L804</f>
        <v>10742.5401258876</v>
      </c>
      <c r="T804" s="14" t="n">
        <f aca="false">$B$4-41*($B$5+$B$6)/30-IF($B$11&lt;=41,$B$12,0)+L804+M804</f>
        <v>1749.7308607654</v>
      </c>
      <c r="U804" s="14" t="n">
        <f aca="false">$B$4-55*($B$5+$B$6)/30-IF($B$11&lt;=55,$B$12,0)+L804+M804+N804</f>
        <v>3226.74344333337</v>
      </c>
      <c r="V804" s="14" t="n">
        <f aca="false">$B$4-69*($B$5+$B$6)/30-IF($B$11&lt;=69,$B$12,0)+L804+M804+N804+O804</f>
        <v>5114.0716789754</v>
      </c>
      <c r="W804" s="14" t="n">
        <f aca="false">$B$4-83*($B$5+$B$6)/30-IF($B$11&lt;=83,$B$12,0)+L804+M804+N804+O804+P804</f>
        <v>6673.50205059461</v>
      </c>
      <c r="X804" s="14" t="n">
        <f aca="false">$B$4-90*($B$5+$B$6)/30-IF($B$11&lt;=90,$B$12,0)+L804+M804+N804+O804+P804+Q804</f>
        <v>9414.70774294141</v>
      </c>
      <c r="AA804" s="14" t="n">
        <f aca="false">MIN(R804:X804)</f>
        <v>1749.7308607654</v>
      </c>
    </row>
    <row r="805" customFormat="false" ht="15" hidden="false" customHeight="false" outlineLevel="0" collapsed="false">
      <c r="K805" s="2" t="n">
        <v>800</v>
      </c>
      <c r="L805" s="14" t="n">
        <f aca="true">$B$16+NORMINV(RAND(),0,SQRT($B$13*($B$7+$B$8^2))*$B$9*(1-$B$10))</f>
        <v>4112.24443565848</v>
      </c>
      <c r="M805" s="14" t="n">
        <f aca="true">$B$16+NORMINV(RAND(),0,SQRT($B$13*($B$7+$B$8^2))*$B$9*(1-$B$10))</f>
        <v>4198.15782104836</v>
      </c>
      <c r="N805" s="14" t="n">
        <f aca="true">$B$16+NORMINV(RAND(),0,SQRT($B$13*($B$7+$B$8^2))*$B$9*(1-$B$10))</f>
        <v>3968.91728235213</v>
      </c>
      <c r="O805" s="14" t="n">
        <f aca="true">$B$16+NORMINV(RAND(),0,SQRT($B$13*($B$7+$B$8^2))*$B$9*(1-$B$10))</f>
        <v>4493.56396618429</v>
      </c>
      <c r="P805" s="14" t="n">
        <f aca="true">$B$16+NORMINV(RAND(),0,SQRT($B$13*($B$7+$B$8^2))*$B$9*(1-$B$10))</f>
        <v>4359.04893307197</v>
      </c>
      <c r="Q805" s="14" t="n">
        <f aca="true">$B$16+NORMINV(RAND(),0,SQRT($B$13*($B$7+$B$8^2))*$B$9*(1-$B$10))</f>
        <v>4116.80036608182</v>
      </c>
      <c r="R805" s="14" t="n">
        <f aca="false">$B$4-13*($B$5+$B$6)/30-IF($B$11&lt;=13,$B$12,0)+0</f>
        <v>8876.66666666667</v>
      </c>
      <c r="S805" s="14" t="n">
        <f aca="false">$B$4-27*($B$5+$B$6)/30-IF($B$11&lt;=27,$B$12,0)+L805</f>
        <v>10702.2444356585</v>
      </c>
      <c r="T805" s="14" t="n">
        <f aca="false">$B$4-41*($B$5+$B$6)/30-IF($B$11&lt;=41,$B$12,0)+L805+M805</f>
        <v>1428.93559004017</v>
      </c>
      <c r="U805" s="14" t="n">
        <f aca="false">$B$4-55*($B$5+$B$6)/30-IF($B$11&lt;=55,$B$12,0)+L805+M805+N805</f>
        <v>3111.18620572564</v>
      </c>
      <c r="V805" s="14" t="n">
        <f aca="false">$B$4-69*($B$5+$B$6)/30-IF($B$11&lt;=69,$B$12,0)+L805+M805+N805+O805</f>
        <v>5318.08350524326</v>
      </c>
      <c r="W805" s="14" t="n">
        <f aca="false">$B$4-83*($B$5+$B$6)/30-IF($B$11&lt;=83,$B$12,0)+L805+M805+N805+O805+P805</f>
        <v>7390.46577164857</v>
      </c>
      <c r="X805" s="14" t="n">
        <f aca="false">$B$4-90*($B$5+$B$6)/30-IF($B$11&lt;=90,$B$12,0)+L805+M805+N805+O805+P805+Q805</f>
        <v>10363.9328043971</v>
      </c>
      <c r="AA805" s="14" t="n">
        <f aca="false">MIN(R805:X805)</f>
        <v>1428.93559004017</v>
      </c>
    </row>
    <row r="806" customFormat="false" ht="15" hidden="false" customHeight="false" outlineLevel="0" collapsed="false">
      <c r="K806" s="2" t="n">
        <v>801</v>
      </c>
      <c r="L806" s="14" t="n">
        <f aca="true">$B$16+NORMINV(RAND(),0,SQRT($B$13*($B$7+$B$8^2))*$B$9*(1-$B$10))</f>
        <v>3883.15246170416</v>
      </c>
      <c r="M806" s="14" t="n">
        <f aca="true">$B$16+NORMINV(RAND(),0,SQRT($B$13*($B$7+$B$8^2))*$B$9*(1-$B$10))</f>
        <v>4326.78672967604</v>
      </c>
      <c r="N806" s="14" t="n">
        <f aca="true">$B$16+NORMINV(RAND(),0,SQRT($B$13*($B$7+$B$8^2))*$B$9*(1-$B$10))</f>
        <v>3851.0076221418</v>
      </c>
      <c r="O806" s="14" t="n">
        <f aca="true">$B$16+NORMINV(RAND(),0,SQRT($B$13*($B$7+$B$8^2))*$B$9*(1-$B$10))</f>
        <v>4408.37947404938</v>
      </c>
      <c r="P806" s="14" t="n">
        <f aca="true">$B$16+NORMINV(RAND(),0,SQRT($B$13*($B$7+$B$8^2))*$B$9*(1-$B$10))</f>
        <v>4064.63775585685</v>
      </c>
      <c r="Q806" s="14" t="n">
        <f aca="true">$B$16+NORMINV(RAND(),0,SQRT($B$13*($B$7+$B$8^2))*$B$9*(1-$B$10))</f>
        <v>3906.01722384814</v>
      </c>
      <c r="R806" s="14" t="n">
        <f aca="false">$B$4-13*($B$5+$B$6)/30-IF($B$11&lt;=13,$B$12,0)+0</f>
        <v>8876.66666666667</v>
      </c>
      <c r="S806" s="14" t="n">
        <f aca="false">$B$4-27*($B$5+$B$6)/30-IF($B$11&lt;=27,$B$12,0)+L806</f>
        <v>10473.1524617042</v>
      </c>
      <c r="T806" s="14" t="n">
        <f aca="false">$B$4-41*($B$5+$B$6)/30-IF($B$11&lt;=41,$B$12,0)+L806+M806</f>
        <v>1328.47252471353</v>
      </c>
      <c r="U806" s="14" t="n">
        <f aca="false">$B$4-55*($B$5+$B$6)/30-IF($B$11&lt;=55,$B$12,0)+L806+M806+N806</f>
        <v>2892.81348018866</v>
      </c>
      <c r="V806" s="14" t="n">
        <f aca="false">$B$4-69*($B$5+$B$6)/30-IF($B$11&lt;=69,$B$12,0)+L806+M806+N806+O806</f>
        <v>5014.52628757138</v>
      </c>
      <c r="W806" s="14" t="n">
        <f aca="false">$B$4-83*($B$5+$B$6)/30-IF($B$11&lt;=83,$B$12,0)+L806+M806+N806+O806+P806</f>
        <v>6792.49737676157</v>
      </c>
      <c r="X806" s="14" t="n">
        <f aca="false">$B$4-90*($B$5+$B$6)/30-IF($B$11&lt;=90,$B$12,0)+L806+M806+N806+O806+P806+Q806</f>
        <v>9555.18126727638</v>
      </c>
      <c r="AA806" s="14" t="n">
        <f aca="false">MIN(R806:X806)</f>
        <v>1328.47252471353</v>
      </c>
    </row>
    <row r="807" customFormat="false" ht="15" hidden="false" customHeight="false" outlineLevel="0" collapsed="false">
      <c r="K807" s="2" t="n">
        <v>802</v>
      </c>
      <c r="L807" s="14" t="n">
        <f aca="true">$B$16+NORMINV(RAND(),0,SQRT($B$13*($B$7+$B$8^2))*$B$9*(1-$B$10))</f>
        <v>4144.53091922011</v>
      </c>
      <c r="M807" s="14" t="n">
        <f aca="true">$B$16+NORMINV(RAND(),0,SQRT($B$13*($B$7+$B$8^2))*$B$9*(1-$B$10))</f>
        <v>4082.92742782745</v>
      </c>
      <c r="N807" s="14" t="n">
        <f aca="true">$B$16+NORMINV(RAND(),0,SQRT($B$13*($B$7+$B$8^2))*$B$9*(1-$B$10))</f>
        <v>4103.04331772728</v>
      </c>
      <c r="O807" s="14" t="n">
        <f aca="true">$B$16+NORMINV(RAND(),0,SQRT($B$13*($B$7+$B$8^2))*$B$9*(1-$B$10))</f>
        <v>4374.37841499929</v>
      </c>
      <c r="P807" s="14" t="n">
        <f aca="true">$B$16+NORMINV(RAND(),0,SQRT($B$13*($B$7+$B$8^2))*$B$9*(1-$B$10))</f>
        <v>4042.86644878445</v>
      </c>
      <c r="Q807" s="14" t="n">
        <f aca="true">$B$16+NORMINV(RAND(),0,SQRT($B$13*($B$7+$B$8^2))*$B$9*(1-$B$10))</f>
        <v>4138.02662782288</v>
      </c>
      <c r="R807" s="14" t="n">
        <f aca="false">$B$4-13*($B$5+$B$6)/30-IF($B$11&lt;=13,$B$12,0)+0</f>
        <v>8876.66666666667</v>
      </c>
      <c r="S807" s="14" t="n">
        <f aca="false">$B$4-27*($B$5+$B$6)/30-IF($B$11&lt;=27,$B$12,0)+L807</f>
        <v>10734.5309192201</v>
      </c>
      <c r="T807" s="14" t="n">
        <f aca="false">$B$4-41*($B$5+$B$6)/30-IF($B$11&lt;=41,$B$12,0)+L807+M807</f>
        <v>1345.9916803809</v>
      </c>
      <c r="U807" s="14" t="n">
        <f aca="false">$B$4-55*($B$5+$B$6)/30-IF($B$11&lt;=55,$B$12,0)+L807+M807+N807</f>
        <v>3162.36833144151</v>
      </c>
      <c r="V807" s="14" t="n">
        <f aca="false">$B$4-69*($B$5+$B$6)/30-IF($B$11&lt;=69,$B$12,0)+L807+M807+N807+O807</f>
        <v>5250.08007977414</v>
      </c>
      <c r="W807" s="14" t="n">
        <f aca="false">$B$4-83*($B$5+$B$6)/30-IF($B$11&lt;=83,$B$12,0)+L807+M807+N807+O807+P807</f>
        <v>7006.27986189192</v>
      </c>
      <c r="X807" s="14" t="n">
        <f aca="false">$B$4-90*($B$5+$B$6)/30-IF($B$11&lt;=90,$B$12,0)+L807+M807+N807+O807+P807+Q807</f>
        <v>10000.9731563815</v>
      </c>
      <c r="AA807" s="14" t="n">
        <f aca="false">MIN(R807:X807)</f>
        <v>1345.9916803809</v>
      </c>
    </row>
    <row r="808" customFormat="false" ht="15" hidden="false" customHeight="false" outlineLevel="0" collapsed="false">
      <c r="K808" s="2" t="n">
        <v>803</v>
      </c>
      <c r="L808" s="14" t="n">
        <f aca="true">$B$16+NORMINV(RAND(),0,SQRT($B$13*($B$7+$B$8^2))*$B$9*(1-$B$10))</f>
        <v>4191.40061084854</v>
      </c>
      <c r="M808" s="14" t="n">
        <f aca="true">$B$16+NORMINV(RAND(),0,SQRT($B$13*($B$7+$B$8^2))*$B$9*(1-$B$10))</f>
        <v>3840.16498136515</v>
      </c>
      <c r="N808" s="14" t="n">
        <f aca="true">$B$16+NORMINV(RAND(),0,SQRT($B$13*($B$7+$B$8^2))*$B$9*(1-$B$10))</f>
        <v>4314.86505014023</v>
      </c>
      <c r="O808" s="14" t="n">
        <f aca="true">$B$16+NORMINV(RAND(),0,SQRT($B$13*($B$7+$B$8^2))*$B$9*(1-$B$10))</f>
        <v>4189.04636662558</v>
      </c>
      <c r="P808" s="14" t="n">
        <f aca="true">$B$16+NORMINV(RAND(),0,SQRT($B$13*($B$7+$B$8^2))*$B$9*(1-$B$10))</f>
        <v>4607.20833089894</v>
      </c>
      <c r="Q808" s="14" t="n">
        <f aca="true">$B$16+NORMINV(RAND(),0,SQRT($B$13*($B$7+$B$8^2))*$B$9*(1-$B$10))</f>
        <v>3920.9062705502</v>
      </c>
      <c r="R808" s="14" t="n">
        <f aca="false">$B$4-13*($B$5+$B$6)/30-IF($B$11&lt;=13,$B$12,0)+0</f>
        <v>8876.66666666667</v>
      </c>
      <c r="S808" s="14" t="n">
        <f aca="false">$B$4-27*($B$5+$B$6)/30-IF($B$11&lt;=27,$B$12,0)+L808</f>
        <v>10781.4006108485</v>
      </c>
      <c r="T808" s="14" t="n">
        <f aca="false">$B$4-41*($B$5+$B$6)/30-IF($B$11&lt;=41,$B$12,0)+L808+M808</f>
        <v>1150.09892554702</v>
      </c>
      <c r="U808" s="14" t="n">
        <f aca="false">$B$4-55*($B$5+$B$6)/30-IF($B$11&lt;=55,$B$12,0)+L808+M808+N808</f>
        <v>3178.29730902059</v>
      </c>
      <c r="V808" s="14" t="n">
        <f aca="false">$B$4-69*($B$5+$B$6)/30-IF($B$11&lt;=69,$B$12,0)+L808+M808+N808+O808</f>
        <v>5080.6770089795</v>
      </c>
      <c r="W808" s="14" t="n">
        <f aca="false">$B$4-83*($B$5+$B$6)/30-IF($B$11&lt;=83,$B$12,0)+L808+M808+N808+O808+P808</f>
        <v>7401.21867321178</v>
      </c>
      <c r="X808" s="14" t="n">
        <f aca="false">$B$4-90*($B$5+$B$6)/30-IF($B$11&lt;=90,$B$12,0)+L808+M808+N808+O808+P808+Q808</f>
        <v>10178.7916104286</v>
      </c>
      <c r="AA808" s="14" t="n">
        <f aca="false">MIN(R808:X808)</f>
        <v>1150.09892554702</v>
      </c>
    </row>
    <row r="809" customFormat="false" ht="15" hidden="false" customHeight="false" outlineLevel="0" collapsed="false">
      <c r="K809" s="2" t="n">
        <v>804</v>
      </c>
      <c r="L809" s="14" t="n">
        <f aca="true">$B$16+NORMINV(RAND(),0,SQRT($B$13*($B$7+$B$8^2))*$B$9*(1-$B$10))</f>
        <v>4066.07470457334</v>
      </c>
      <c r="M809" s="14" t="n">
        <f aca="true">$B$16+NORMINV(RAND(),0,SQRT($B$13*($B$7+$B$8^2))*$B$9*(1-$B$10))</f>
        <v>4360.37428068875</v>
      </c>
      <c r="N809" s="14" t="n">
        <f aca="true">$B$16+NORMINV(RAND(),0,SQRT($B$13*($B$7+$B$8^2))*$B$9*(1-$B$10))</f>
        <v>3826.54786969875</v>
      </c>
      <c r="O809" s="14" t="n">
        <f aca="true">$B$16+NORMINV(RAND(),0,SQRT($B$13*($B$7+$B$8^2))*$B$9*(1-$B$10))</f>
        <v>4138.16005364234</v>
      </c>
      <c r="P809" s="14" t="n">
        <f aca="true">$B$16+NORMINV(RAND(),0,SQRT($B$13*($B$7+$B$8^2))*$B$9*(1-$B$10))</f>
        <v>3685.75593632522</v>
      </c>
      <c r="Q809" s="14" t="n">
        <f aca="true">$B$16+NORMINV(RAND(),0,SQRT($B$13*($B$7+$B$8^2))*$B$9*(1-$B$10))</f>
        <v>4062.86889455096</v>
      </c>
      <c r="R809" s="14" t="n">
        <f aca="false">$B$4-13*($B$5+$B$6)/30-IF($B$11&lt;=13,$B$12,0)+0</f>
        <v>8876.66666666667</v>
      </c>
      <c r="S809" s="14" t="n">
        <f aca="false">$B$4-27*($B$5+$B$6)/30-IF($B$11&lt;=27,$B$12,0)+L809</f>
        <v>10656.0747045733</v>
      </c>
      <c r="T809" s="14" t="n">
        <f aca="false">$B$4-41*($B$5+$B$6)/30-IF($B$11&lt;=41,$B$12,0)+L809+M809</f>
        <v>1544.98231859542</v>
      </c>
      <c r="U809" s="14" t="n">
        <f aca="false">$B$4-55*($B$5+$B$6)/30-IF($B$11&lt;=55,$B$12,0)+L809+M809+N809</f>
        <v>3084.86352162751</v>
      </c>
      <c r="V809" s="14" t="n">
        <f aca="false">$B$4-69*($B$5+$B$6)/30-IF($B$11&lt;=69,$B$12,0)+L809+M809+N809+O809</f>
        <v>4936.35690860318</v>
      </c>
      <c r="W809" s="14" t="n">
        <f aca="false">$B$4-83*($B$5+$B$6)/30-IF($B$11&lt;=83,$B$12,0)+L809+M809+N809+O809+P809</f>
        <v>6335.44617826173</v>
      </c>
      <c r="X809" s="14" t="n">
        <f aca="false">$B$4-90*($B$5+$B$6)/30-IF($B$11&lt;=90,$B$12,0)+L809+M809+N809+O809+P809+Q809</f>
        <v>9254.98173947935</v>
      </c>
      <c r="AA809" s="14" t="n">
        <f aca="false">MIN(R809:X809)</f>
        <v>1544.98231859542</v>
      </c>
    </row>
    <row r="810" customFormat="false" ht="15" hidden="false" customHeight="false" outlineLevel="0" collapsed="false">
      <c r="K810" s="2" t="n">
        <v>805</v>
      </c>
      <c r="L810" s="14" t="n">
        <f aca="true">$B$16+NORMINV(RAND(),0,SQRT($B$13*($B$7+$B$8^2))*$B$9*(1-$B$10))</f>
        <v>3841.58606545321</v>
      </c>
      <c r="M810" s="14" t="n">
        <f aca="true">$B$16+NORMINV(RAND(),0,SQRT($B$13*($B$7+$B$8^2))*$B$9*(1-$B$10))</f>
        <v>4145.81356736063</v>
      </c>
      <c r="N810" s="14" t="n">
        <f aca="true">$B$16+NORMINV(RAND(),0,SQRT($B$13*($B$7+$B$8^2))*$B$9*(1-$B$10))</f>
        <v>3996.88056193028</v>
      </c>
      <c r="O810" s="14" t="n">
        <f aca="true">$B$16+NORMINV(RAND(),0,SQRT($B$13*($B$7+$B$8^2))*$B$9*(1-$B$10))</f>
        <v>3931.60003503375</v>
      </c>
      <c r="P810" s="14" t="n">
        <f aca="true">$B$16+NORMINV(RAND(),0,SQRT($B$13*($B$7+$B$8^2))*$B$9*(1-$B$10))</f>
        <v>3819.1239138038</v>
      </c>
      <c r="Q810" s="14" t="n">
        <f aca="true">$B$16+NORMINV(RAND(),0,SQRT($B$13*($B$7+$B$8^2))*$B$9*(1-$B$10))</f>
        <v>3979.15918403056</v>
      </c>
      <c r="R810" s="14" t="n">
        <f aca="false">$B$4-13*($B$5+$B$6)/30-IF($B$11&lt;=13,$B$12,0)+0</f>
        <v>8876.66666666667</v>
      </c>
      <c r="S810" s="14" t="n">
        <f aca="false">$B$4-27*($B$5+$B$6)/30-IF($B$11&lt;=27,$B$12,0)+L810</f>
        <v>10431.5860654532</v>
      </c>
      <c r="T810" s="14" t="n">
        <f aca="false">$B$4-41*($B$5+$B$6)/30-IF($B$11&lt;=41,$B$12,0)+L810+M810</f>
        <v>1105.93296614717</v>
      </c>
      <c r="U810" s="14" t="n">
        <f aca="false">$B$4-55*($B$5+$B$6)/30-IF($B$11&lt;=55,$B$12,0)+L810+M810+N810</f>
        <v>2816.14686141078</v>
      </c>
      <c r="V810" s="14" t="n">
        <f aca="false">$B$4-69*($B$5+$B$6)/30-IF($B$11&lt;=69,$B$12,0)+L810+M810+N810+O810</f>
        <v>4461.08022977787</v>
      </c>
      <c r="W810" s="14" t="n">
        <f aca="false">$B$4-83*($B$5+$B$6)/30-IF($B$11&lt;=83,$B$12,0)+L810+M810+N810+O810+P810</f>
        <v>5993.537476915</v>
      </c>
      <c r="X810" s="14" t="n">
        <f aca="false">$B$4-90*($B$5+$B$6)/30-IF($B$11&lt;=90,$B$12,0)+L810+M810+N810+O810+P810+Q810</f>
        <v>8829.36332761223</v>
      </c>
      <c r="AA810" s="14" t="n">
        <f aca="false">MIN(R810:X810)</f>
        <v>1105.93296614717</v>
      </c>
    </row>
    <row r="811" customFormat="false" ht="15" hidden="false" customHeight="false" outlineLevel="0" collapsed="false">
      <c r="K811" s="2" t="n">
        <v>806</v>
      </c>
      <c r="L811" s="14" t="n">
        <f aca="true">$B$16+NORMINV(RAND(),0,SQRT($B$13*($B$7+$B$8^2))*$B$9*(1-$B$10))</f>
        <v>3851.69432018229</v>
      </c>
      <c r="M811" s="14" t="n">
        <f aca="true">$B$16+NORMINV(RAND(),0,SQRT($B$13*($B$7+$B$8^2))*$B$9*(1-$B$10))</f>
        <v>4026.85757404974</v>
      </c>
      <c r="N811" s="14" t="n">
        <f aca="true">$B$16+NORMINV(RAND(),0,SQRT($B$13*($B$7+$B$8^2))*$B$9*(1-$B$10))</f>
        <v>4701.82381289354</v>
      </c>
      <c r="O811" s="14" t="n">
        <f aca="true">$B$16+NORMINV(RAND(),0,SQRT($B$13*($B$7+$B$8^2))*$B$9*(1-$B$10))</f>
        <v>4286.76882806587</v>
      </c>
      <c r="P811" s="14" t="n">
        <f aca="true">$B$16+NORMINV(RAND(),0,SQRT($B$13*($B$7+$B$8^2))*$B$9*(1-$B$10))</f>
        <v>3829.94285146969</v>
      </c>
      <c r="Q811" s="14" t="n">
        <f aca="true">$B$16+NORMINV(RAND(),0,SQRT($B$13*($B$7+$B$8^2))*$B$9*(1-$B$10))</f>
        <v>4064.1642584391</v>
      </c>
      <c r="R811" s="14" t="n">
        <f aca="false">$B$4-13*($B$5+$B$6)/30-IF($B$11&lt;=13,$B$12,0)+0</f>
        <v>8876.66666666667</v>
      </c>
      <c r="S811" s="14" t="n">
        <f aca="false">$B$4-27*($B$5+$B$6)/30-IF($B$11&lt;=27,$B$12,0)+L811</f>
        <v>10441.6943201823</v>
      </c>
      <c r="T811" s="14" t="n">
        <f aca="false">$B$4-41*($B$5+$B$6)/30-IF($B$11&lt;=41,$B$12,0)+L811+M811</f>
        <v>997.085227565369</v>
      </c>
      <c r="U811" s="14" t="n">
        <f aca="false">$B$4-55*($B$5+$B$6)/30-IF($B$11&lt;=55,$B$12,0)+L811+M811+N811</f>
        <v>3412.24237379224</v>
      </c>
      <c r="V811" s="14" t="n">
        <f aca="false">$B$4-69*($B$5+$B$6)/30-IF($B$11&lt;=69,$B$12,0)+L811+M811+N811+O811</f>
        <v>5412.34453519144</v>
      </c>
      <c r="W811" s="14" t="n">
        <f aca="false">$B$4-83*($B$5+$B$6)/30-IF($B$11&lt;=83,$B$12,0)+L811+M811+N811+O811+P811</f>
        <v>6955.62071999447</v>
      </c>
      <c r="X811" s="14" t="n">
        <f aca="false">$B$4-90*($B$5+$B$6)/30-IF($B$11&lt;=90,$B$12,0)+L811+M811+N811+O811+P811+Q811</f>
        <v>9876.45164510024</v>
      </c>
      <c r="AA811" s="14" t="n">
        <f aca="false">MIN(R811:X811)</f>
        <v>997.085227565369</v>
      </c>
    </row>
    <row r="812" customFormat="false" ht="15" hidden="false" customHeight="false" outlineLevel="0" collapsed="false">
      <c r="K812" s="2" t="n">
        <v>807</v>
      </c>
      <c r="L812" s="14" t="n">
        <f aca="true">$B$16+NORMINV(RAND(),0,SQRT($B$13*($B$7+$B$8^2))*$B$9*(1-$B$10))</f>
        <v>4271.4168660968</v>
      </c>
      <c r="M812" s="14" t="n">
        <f aca="true">$B$16+NORMINV(RAND(),0,SQRT($B$13*($B$7+$B$8^2))*$B$9*(1-$B$10))</f>
        <v>3885.69032399648</v>
      </c>
      <c r="N812" s="14" t="n">
        <f aca="true">$B$16+NORMINV(RAND(),0,SQRT($B$13*($B$7+$B$8^2))*$B$9*(1-$B$10))</f>
        <v>4463.41514193442</v>
      </c>
      <c r="O812" s="14" t="n">
        <f aca="true">$B$16+NORMINV(RAND(),0,SQRT($B$13*($B$7+$B$8^2))*$B$9*(1-$B$10))</f>
        <v>4067.18443776376</v>
      </c>
      <c r="P812" s="14" t="n">
        <f aca="true">$B$16+NORMINV(RAND(),0,SQRT($B$13*($B$7+$B$8^2))*$B$9*(1-$B$10))</f>
        <v>3895.36881800684</v>
      </c>
      <c r="Q812" s="14" t="n">
        <f aca="true">$B$16+NORMINV(RAND(),0,SQRT($B$13*($B$7+$B$8^2))*$B$9*(1-$B$10))</f>
        <v>4436.98904299987</v>
      </c>
      <c r="R812" s="14" t="n">
        <f aca="false">$B$4-13*($B$5+$B$6)/30-IF($B$11&lt;=13,$B$12,0)+0</f>
        <v>8876.66666666667</v>
      </c>
      <c r="S812" s="14" t="n">
        <f aca="false">$B$4-27*($B$5+$B$6)/30-IF($B$11&lt;=27,$B$12,0)+L812</f>
        <v>10861.4168660968</v>
      </c>
      <c r="T812" s="14" t="n">
        <f aca="false">$B$4-41*($B$5+$B$6)/30-IF($B$11&lt;=41,$B$12,0)+L812+M812</f>
        <v>1275.64052342661</v>
      </c>
      <c r="U812" s="14" t="n">
        <f aca="false">$B$4-55*($B$5+$B$6)/30-IF($B$11&lt;=55,$B$12,0)+L812+M812+N812</f>
        <v>3452.38899869436</v>
      </c>
      <c r="V812" s="14" t="n">
        <f aca="false">$B$4-69*($B$5+$B$6)/30-IF($B$11&lt;=69,$B$12,0)+L812+M812+N812+O812</f>
        <v>5232.90676979146</v>
      </c>
      <c r="W812" s="14" t="n">
        <f aca="false">$B$4-83*($B$5+$B$6)/30-IF($B$11&lt;=83,$B$12,0)+L812+M812+N812+O812+P812</f>
        <v>6841.60892113163</v>
      </c>
      <c r="X812" s="14" t="n">
        <f aca="false">$B$4-90*($B$5+$B$6)/30-IF($B$11&lt;=90,$B$12,0)+L812+M812+N812+O812+P812+Q812</f>
        <v>10135.2646307982</v>
      </c>
      <c r="AA812" s="14" t="n">
        <f aca="false">MIN(R812:X812)</f>
        <v>1275.64052342661</v>
      </c>
    </row>
    <row r="813" customFormat="false" ht="15" hidden="false" customHeight="false" outlineLevel="0" collapsed="false">
      <c r="K813" s="2" t="n">
        <v>808</v>
      </c>
      <c r="L813" s="14" t="n">
        <f aca="true">$B$16+NORMINV(RAND(),0,SQRT($B$13*($B$7+$B$8^2))*$B$9*(1-$B$10))</f>
        <v>3542.22678054613</v>
      </c>
      <c r="M813" s="14" t="n">
        <f aca="true">$B$16+NORMINV(RAND(),0,SQRT($B$13*($B$7+$B$8^2))*$B$9*(1-$B$10))</f>
        <v>4158.72691482548</v>
      </c>
      <c r="N813" s="14" t="n">
        <f aca="true">$B$16+NORMINV(RAND(),0,SQRT($B$13*($B$7+$B$8^2))*$B$9*(1-$B$10))</f>
        <v>3654.09120909858</v>
      </c>
      <c r="O813" s="14" t="n">
        <f aca="true">$B$16+NORMINV(RAND(),0,SQRT($B$13*($B$7+$B$8^2))*$B$9*(1-$B$10))</f>
        <v>4282.74406310768</v>
      </c>
      <c r="P813" s="14" t="n">
        <f aca="true">$B$16+NORMINV(RAND(),0,SQRT($B$13*($B$7+$B$8^2))*$B$9*(1-$B$10))</f>
        <v>4370.8745669765</v>
      </c>
      <c r="Q813" s="14" t="n">
        <f aca="true">$B$16+NORMINV(RAND(),0,SQRT($B$13*($B$7+$B$8^2))*$B$9*(1-$B$10))</f>
        <v>4387.12737810543</v>
      </c>
      <c r="R813" s="14" t="n">
        <f aca="false">$B$4-13*($B$5+$B$6)/30-IF($B$11&lt;=13,$B$12,0)+0</f>
        <v>8876.66666666667</v>
      </c>
      <c r="S813" s="14" t="n">
        <f aca="false">$B$4-27*($B$5+$B$6)/30-IF($B$11&lt;=27,$B$12,0)+L813</f>
        <v>10132.2267805461</v>
      </c>
      <c r="T813" s="14" t="n">
        <f aca="false">$B$4-41*($B$5+$B$6)/30-IF($B$11&lt;=41,$B$12,0)+L813+M813</f>
        <v>819.487028704945</v>
      </c>
      <c r="U813" s="14" t="n">
        <f aca="false">$B$4-55*($B$5+$B$6)/30-IF($B$11&lt;=55,$B$12,0)+L813+M813+N813</f>
        <v>2186.91157113686</v>
      </c>
      <c r="V813" s="14" t="n">
        <f aca="false">$B$4-69*($B$5+$B$6)/30-IF($B$11&lt;=69,$B$12,0)+L813+M813+N813+O813</f>
        <v>4182.98896757787</v>
      </c>
      <c r="W813" s="14" t="n">
        <f aca="false">$B$4-83*($B$5+$B$6)/30-IF($B$11&lt;=83,$B$12,0)+L813+M813+N813+O813+P813</f>
        <v>6267.1968678877</v>
      </c>
      <c r="X813" s="14" t="n">
        <f aca="false">$B$4-90*($B$5+$B$6)/30-IF($B$11&lt;=90,$B$12,0)+L813+M813+N813+O813+P813+Q813</f>
        <v>9510.9909126598</v>
      </c>
      <c r="AA813" s="14" t="n">
        <f aca="false">MIN(R813:X813)</f>
        <v>819.487028704945</v>
      </c>
    </row>
    <row r="814" customFormat="false" ht="15" hidden="false" customHeight="false" outlineLevel="0" collapsed="false">
      <c r="K814" s="2" t="n">
        <v>809</v>
      </c>
      <c r="L814" s="14" t="n">
        <f aca="true">$B$16+NORMINV(RAND(),0,SQRT($B$13*($B$7+$B$8^2))*$B$9*(1-$B$10))</f>
        <v>4273.90174150967</v>
      </c>
      <c r="M814" s="14" t="n">
        <f aca="true">$B$16+NORMINV(RAND(),0,SQRT($B$13*($B$7+$B$8^2))*$B$9*(1-$B$10))</f>
        <v>3715.80746201158</v>
      </c>
      <c r="N814" s="14" t="n">
        <f aca="true">$B$16+NORMINV(RAND(),0,SQRT($B$13*($B$7+$B$8^2))*$B$9*(1-$B$10))</f>
        <v>4327.620984622</v>
      </c>
      <c r="O814" s="14" t="n">
        <f aca="true">$B$16+NORMINV(RAND(),0,SQRT($B$13*($B$7+$B$8^2))*$B$9*(1-$B$10))</f>
        <v>4416.724763489</v>
      </c>
      <c r="P814" s="14" t="n">
        <f aca="true">$B$16+NORMINV(RAND(),0,SQRT($B$13*($B$7+$B$8^2))*$B$9*(1-$B$10))</f>
        <v>4072.71014430544</v>
      </c>
      <c r="Q814" s="14" t="n">
        <f aca="true">$B$16+NORMINV(RAND(),0,SQRT($B$13*($B$7+$B$8^2))*$B$9*(1-$B$10))</f>
        <v>3594.37136401796</v>
      </c>
      <c r="R814" s="14" t="n">
        <f aca="false">$B$4-13*($B$5+$B$6)/30-IF($B$11&lt;=13,$B$12,0)+0</f>
        <v>8876.66666666667</v>
      </c>
      <c r="S814" s="14" t="n">
        <f aca="false">$B$4-27*($B$5+$B$6)/30-IF($B$11&lt;=27,$B$12,0)+L814</f>
        <v>10863.9017415097</v>
      </c>
      <c r="T814" s="14" t="n">
        <f aca="false">$B$4-41*($B$5+$B$6)/30-IF($B$11&lt;=41,$B$12,0)+L814+M814</f>
        <v>1108.24253685458</v>
      </c>
      <c r="U814" s="14" t="n">
        <f aca="false">$B$4-55*($B$5+$B$6)/30-IF($B$11&lt;=55,$B$12,0)+L814+M814+N814</f>
        <v>3149.19685480991</v>
      </c>
      <c r="V814" s="14" t="n">
        <f aca="false">$B$4-69*($B$5+$B$6)/30-IF($B$11&lt;=69,$B$12,0)+L814+M814+N814+O814</f>
        <v>5279.25495163224</v>
      </c>
      <c r="W814" s="14" t="n">
        <f aca="false">$B$4-83*($B$5+$B$6)/30-IF($B$11&lt;=83,$B$12,0)+L814+M814+N814+O814+P814</f>
        <v>7065.29842927101</v>
      </c>
      <c r="X814" s="14" t="n">
        <f aca="false">$B$4-90*($B$5+$B$6)/30-IF($B$11&lt;=90,$B$12,0)+L814+M814+N814+O814+P814+Q814</f>
        <v>9516.33645995563</v>
      </c>
      <c r="AA814" s="14" t="n">
        <f aca="false">MIN(R814:X814)</f>
        <v>1108.24253685458</v>
      </c>
    </row>
    <row r="815" customFormat="false" ht="15" hidden="false" customHeight="false" outlineLevel="0" collapsed="false">
      <c r="K815" s="2" t="n">
        <v>810</v>
      </c>
      <c r="L815" s="14" t="n">
        <f aca="true">$B$16+NORMINV(RAND(),0,SQRT($B$13*($B$7+$B$8^2))*$B$9*(1-$B$10))</f>
        <v>4492.37369223263</v>
      </c>
      <c r="M815" s="14" t="n">
        <f aca="true">$B$16+NORMINV(RAND(),0,SQRT($B$13*($B$7+$B$8^2))*$B$9*(1-$B$10))</f>
        <v>3780.68828058743</v>
      </c>
      <c r="N815" s="14" t="n">
        <f aca="true">$B$16+NORMINV(RAND(),0,SQRT($B$13*($B$7+$B$8^2))*$B$9*(1-$B$10))</f>
        <v>3987.29971984335</v>
      </c>
      <c r="O815" s="14" t="n">
        <f aca="true">$B$16+NORMINV(RAND(),0,SQRT($B$13*($B$7+$B$8^2))*$B$9*(1-$B$10))</f>
        <v>4286.25173789078</v>
      </c>
      <c r="P815" s="14" t="n">
        <f aca="true">$B$16+NORMINV(RAND(),0,SQRT($B$13*($B$7+$B$8^2))*$B$9*(1-$B$10))</f>
        <v>4442.69406617738</v>
      </c>
      <c r="Q815" s="14" t="n">
        <f aca="true">$B$16+NORMINV(RAND(),0,SQRT($B$13*($B$7+$B$8^2))*$B$9*(1-$B$10))</f>
        <v>4075.25112393767</v>
      </c>
      <c r="R815" s="14" t="n">
        <f aca="false">$B$4-13*($B$5+$B$6)/30-IF($B$11&lt;=13,$B$12,0)+0</f>
        <v>8876.66666666667</v>
      </c>
      <c r="S815" s="14" t="n">
        <f aca="false">$B$4-27*($B$5+$B$6)/30-IF($B$11&lt;=27,$B$12,0)+L815</f>
        <v>11082.3736922326</v>
      </c>
      <c r="T815" s="14" t="n">
        <f aca="false">$B$4-41*($B$5+$B$6)/30-IF($B$11&lt;=41,$B$12,0)+L815+M815</f>
        <v>1391.59530615339</v>
      </c>
      <c r="U815" s="14" t="n">
        <f aca="false">$B$4-55*($B$5+$B$6)/30-IF($B$11&lt;=55,$B$12,0)+L815+M815+N815</f>
        <v>3092.22835933007</v>
      </c>
      <c r="V815" s="14" t="n">
        <f aca="false">$B$4-69*($B$5+$B$6)/30-IF($B$11&lt;=69,$B$12,0)+L815+M815+N815+O815</f>
        <v>5091.81343055419</v>
      </c>
      <c r="W815" s="14" t="n">
        <f aca="false">$B$4-83*($B$5+$B$6)/30-IF($B$11&lt;=83,$B$12,0)+L815+M815+N815+O815+P815</f>
        <v>7247.84083006491</v>
      </c>
      <c r="X815" s="14" t="n">
        <f aca="false">$B$4-90*($B$5+$B$6)/30-IF($B$11&lt;=90,$B$12,0)+L815+M815+N815+O815+P815+Q815</f>
        <v>10179.7586206692</v>
      </c>
      <c r="AA815" s="14" t="n">
        <f aca="false">MIN(R815:X815)</f>
        <v>1391.59530615339</v>
      </c>
    </row>
    <row r="816" customFormat="false" ht="15" hidden="false" customHeight="false" outlineLevel="0" collapsed="false">
      <c r="K816" s="2" t="n">
        <v>811</v>
      </c>
      <c r="L816" s="14" t="n">
        <f aca="true">$B$16+NORMINV(RAND(),0,SQRT($B$13*($B$7+$B$8^2))*$B$9*(1-$B$10))</f>
        <v>4191.15132855657</v>
      </c>
      <c r="M816" s="14" t="n">
        <f aca="true">$B$16+NORMINV(RAND(),0,SQRT($B$13*($B$7+$B$8^2))*$B$9*(1-$B$10))</f>
        <v>4147.83775177873</v>
      </c>
      <c r="N816" s="14" t="n">
        <f aca="true">$B$16+NORMINV(RAND(),0,SQRT($B$13*($B$7+$B$8^2))*$B$9*(1-$B$10))</f>
        <v>3970.53012263457</v>
      </c>
      <c r="O816" s="14" t="n">
        <f aca="true">$B$16+NORMINV(RAND(),0,SQRT($B$13*($B$7+$B$8^2))*$B$9*(1-$B$10))</f>
        <v>3773.53704559349</v>
      </c>
      <c r="P816" s="14" t="n">
        <f aca="true">$B$16+NORMINV(RAND(),0,SQRT($B$13*($B$7+$B$8^2))*$B$9*(1-$B$10))</f>
        <v>4468.80460141216</v>
      </c>
      <c r="Q816" s="14" t="n">
        <f aca="true">$B$16+NORMINV(RAND(),0,SQRT($B$13*($B$7+$B$8^2))*$B$9*(1-$B$10))</f>
        <v>4237.91101006524</v>
      </c>
      <c r="R816" s="14" t="n">
        <f aca="false">$B$4-13*($B$5+$B$6)/30-IF($B$11&lt;=13,$B$12,0)+0</f>
        <v>8876.66666666667</v>
      </c>
      <c r="S816" s="14" t="n">
        <f aca="false">$B$4-27*($B$5+$B$6)/30-IF($B$11&lt;=27,$B$12,0)+L816</f>
        <v>10781.1513285566</v>
      </c>
      <c r="T816" s="14" t="n">
        <f aca="false">$B$4-41*($B$5+$B$6)/30-IF($B$11&lt;=41,$B$12,0)+L816+M816</f>
        <v>1457.52241366864</v>
      </c>
      <c r="U816" s="14" t="n">
        <f aca="false">$B$4-55*($B$5+$B$6)/30-IF($B$11&lt;=55,$B$12,0)+L816+M816+N816</f>
        <v>3141.38586963654</v>
      </c>
      <c r="V816" s="14" t="n">
        <f aca="false">$B$4-69*($B$5+$B$6)/30-IF($B$11&lt;=69,$B$12,0)+L816+M816+N816+O816</f>
        <v>4628.25624856337</v>
      </c>
      <c r="W816" s="14" t="n">
        <f aca="false">$B$4-83*($B$5+$B$6)/30-IF($B$11&lt;=83,$B$12,0)+L816+M816+N816+O816+P816</f>
        <v>6810.39418330886</v>
      </c>
      <c r="X816" s="14" t="n">
        <f aca="false">$B$4-90*($B$5+$B$6)/30-IF($B$11&lt;=90,$B$12,0)+L816+M816+N816+O816+P816+Q816</f>
        <v>9904.97186004077</v>
      </c>
      <c r="AA816" s="14" t="n">
        <f aca="false">MIN(R816:X816)</f>
        <v>1457.52241366864</v>
      </c>
    </row>
    <row r="817" customFormat="false" ht="15" hidden="false" customHeight="false" outlineLevel="0" collapsed="false">
      <c r="K817" s="2" t="n">
        <v>812</v>
      </c>
      <c r="L817" s="14" t="n">
        <f aca="true">$B$16+NORMINV(RAND(),0,SQRT($B$13*($B$7+$B$8^2))*$B$9*(1-$B$10))</f>
        <v>3768.66890500297</v>
      </c>
      <c r="M817" s="14" t="n">
        <f aca="true">$B$16+NORMINV(RAND(),0,SQRT($B$13*($B$7+$B$8^2))*$B$9*(1-$B$10))</f>
        <v>4409.76790067765</v>
      </c>
      <c r="N817" s="14" t="n">
        <f aca="true">$B$16+NORMINV(RAND(),0,SQRT($B$13*($B$7+$B$8^2))*$B$9*(1-$B$10))</f>
        <v>4130.14027512834</v>
      </c>
      <c r="O817" s="14" t="n">
        <f aca="true">$B$16+NORMINV(RAND(),0,SQRT($B$13*($B$7+$B$8^2))*$B$9*(1-$B$10))</f>
        <v>3227.61693034625</v>
      </c>
      <c r="P817" s="14" t="n">
        <f aca="true">$B$16+NORMINV(RAND(),0,SQRT($B$13*($B$7+$B$8^2))*$B$9*(1-$B$10))</f>
        <v>4012.06765726396</v>
      </c>
      <c r="Q817" s="14" t="n">
        <f aca="true">$B$16+NORMINV(RAND(),0,SQRT($B$13*($B$7+$B$8^2))*$B$9*(1-$B$10))</f>
        <v>4154.3909756031</v>
      </c>
      <c r="R817" s="14" t="n">
        <f aca="false">$B$4-13*($B$5+$B$6)/30-IF($B$11&lt;=13,$B$12,0)+0</f>
        <v>8876.66666666667</v>
      </c>
      <c r="S817" s="14" t="n">
        <f aca="false">$B$4-27*($B$5+$B$6)/30-IF($B$11&lt;=27,$B$12,0)+L817</f>
        <v>10358.668905003</v>
      </c>
      <c r="T817" s="14" t="n">
        <f aca="false">$B$4-41*($B$5+$B$6)/30-IF($B$11&lt;=41,$B$12,0)+L817+M817</f>
        <v>1296.97013901396</v>
      </c>
      <c r="U817" s="14" t="n">
        <f aca="false">$B$4-55*($B$5+$B$6)/30-IF($B$11&lt;=55,$B$12,0)+L817+M817+N817</f>
        <v>3140.44374747563</v>
      </c>
      <c r="V817" s="14" t="n">
        <f aca="false">$B$4-69*($B$5+$B$6)/30-IF($B$11&lt;=69,$B$12,0)+L817+M817+N817+O817</f>
        <v>4081.39401115521</v>
      </c>
      <c r="W817" s="14" t="n">
        <f aca="false">$B$4-83*($B$5+$B$6)/30-IF($B$11&lt;=83,$B$12,0)+L817+M817+N817+O817+P817</f>
        <v>5806.79500175251</v>
      </c>
      <c r="X817" s="14" t="n">
        <f aca="false">$B$4-90*($B$5+$B$6)/30-IF($B$11&lt;=90,$B$12,0)+L817+M817+N817+O817+P817+Q817</f>
        <v>8817.85264402228</v>
      </c>
      <c r="AA817" s="14" t="n">
        <f aca="false">MIN(R817:X817)</f>
        <v>1296.97013901396</v>
      </c>
    </row>
    <row r="818" customFormat="false" ht="15" hidden="false" customHeight="false" outlineLevel="0" collapsed="false">
      <c r="K818" s="2" t="n">
        <v>813</v>
      </c>
      <c r="L818" s="14" t="n">
        <f aca="true">$B$16+NORMINV(RAND(),0,SQRT($B$13*($B$7+$B$8^2))*$B$9*(1-$B$10))</f>
        <v>4744.54612672397</v>
      </c>
      <c r="M818" s="14" t="n">
        <f aca="true">$B$16+NORMINV(RAND(),0,SQRT($B$13*($B$7+$B$8^2))*$B$9*(1-$B$10))</f>
        <v>4926.86312920146</v>
      </c>
      <c r="N818" s="14" t="n">
        <f aca="true">$B$16+NORMINV(RAND(),0,SQRT($B$13*($B$7+$B$8^2))*$B$9*(1-$B$10))</f>
        <v>3829.9890844778</v>
      </c>
      <c r="O818" s="14" t="n">
        <f aca="true">$B$16+NORMINV(RAND(),0,SQRT($B$13*($B$7+$B$8^2))*$B$9*(1-$B$10))</f>
        <v>3705.27193035135</v>
      </c>
      <c r="P818" s="14" t="n">
        <f aca="true">$B$16+NORMINV(RAND(),0,SQRT($B$13*($B$7+$B$8^2))*$B$9*(1-$B$10))</f>
        <v>4009.1974398884</v>
      </c>
      <c r="Q818" s="14" t="n">
        <f aca="true">$B$16+NORMINV(RAND(),0,SQRT($B$13*($B$7+$B$8^2))*$B$9*(1-$B$10))</f>
        <v>4093.40585559876</v>
      </c>
      <c r="R818" s="14" t="n">
        <f aca="false">$B$4-13*($B$5+$B$6)/30-IF($B$11&lt;=13,$B$12,0)+0</f>
        <v>8876.66666666667</v>
      </c>
      <c r="S818" s="14" t="n">
        <f aca="false">$B$4-27*($B$5+$B$6)/30-IF($B$11&lt;=27,$B$12,0)+L818</f>
        <v>11334.546126724</v>
      </c>
      <c r="T818" s="14" t="n">
        <f aca="false">$B$4-41*($B$5+$B$6)/30-IF($B$11&lt;=41,$B$12,0)+L818+M818</f>
        <v>2789.94258925876</v>
      </c>
      <c r="U818" s="14" t="n">
        <f aca="false">$B$4-55*($B$5+$B$6)/30-IF($B$11&lt;=55,$B$12,0)+L818+M818+N818</f>
        <v>4333.26500706989</v>
      </c>
      <c r="V818" s="14" t="n">
        <f aca="false">$B$4-69*($B$5+$B$6)/30-IF($B$11&lt;=69,$B$12,0)+L818+M818+N818+O818</f>
        <v>5751.87027075457</v>
      </c>
      <c r="W818" s="14" t="n">
        <f aca="false">$B$4-83*($B$5+$B$6)/30-IF($B$11&lt;=83,$B$12,0)+L818+M818+N818+O818+P818</f>
        <v>7474.4010439763</v>
      </c>
      <c r="X818" s="14" t="n">
        <f aca="false">$B$4-90*($B$5+$B$6)/30-IF($B$11&lt;=90,$B$12,0)+L818+M818+N818+O818+P818+Q818</f>
        <v>10424.4735662417</v>
      </c>
      <c r="AA818" s="14" t="n">
        <f aca="false">MIN(R818:X818)</f>
        <v>2789.94258925876</v>
      </c>
    </row>
    <row r="819" customFormat="false" ht="15" hidden="false" customHeight="false" outlineLevel="0" collapsed="false">
      <c r="K819" s="2" t="n">
        <v>814</v>
      </c>
      <c r="L819" s="14" t="n">
        <f aca="true">$B$16+NORMINV(RAND(),0,SQRT($B$13*($B$7+$B$8^2))*$B$9*(1-$B$10))</f>
        <v>4525.90349379918</v>
      </c>
      <c r="M819" s="14" t="n">
        <f aca="true">$B$16+NORMINV(RAND(),0,SQRT($B$13*($B$7+$B$8^2))*$B$9*(1-$B$10))</f>
        <v>4390.2132455469</v>
      </c>
      <c r="N819" s="14" t="n">
        <f aca="true">$B$16+NORMINV(RAND(),0,SQRT($B$13*($B$7+$B$8^2))*$B$9*(1-$B$10))</f>
        <v>3958.40049024305</v>
      </c>
      <c r="O819" s="14" t="n">
        <f aca="true">$B$16+NORMINV(RAND(),0,SQRT($B$13*($B$7+$B$8^2))*$B$9*(1-$B$10))</f>
        <v>4339.46550994256</v>
      </c>
      <c r="P819" s="14" t="n">
        <f aca="true">$B$16+NORMINV(RAND(),0,SQRT($B$13*($B$7+$B$8^2))*$B$9*(1-$B$10))</f>
        <v>3547.52279409135</v>
      </c>
      <c r="Q819" s="14" t="n">
        <f aca="true">$B$16+NORMINV(RAND(),0,SQRT($B$13*($B$7+$B$8^2))*$B$9*(1-$B$10))</f>
        <v>4080.86549530157</v>
      </c>
      <c r="R819" s="14" t="n">
        <f aca="false">$B$4-13*($B$5+$B$6)/30-IF($B$11&lt;=13,$B$12,0)+0</f>
        <v>8876.66666666667</v>
      </c>
      <c r="S819" s="14" t="n">
        <f aca="false">$B$4-27*($B$5+$B$6)/30-IF($B$11&lt;=27,$B$12,0)+L819</f>
        <v>11115.9034937992</v>
      </c>
      <c r="T819" s="14" t="n">
        <f aca="false">$B$4-41*($B$5+$B$6)/30-IF($B$11&lt;=41,$B$12,0)+L819+M819</f>
        <v>2034.65007267941</v>
      </c>
      <c r="U819" s="14" t="n">
        <f aca="false">$B$4-55*($B$5+$B$6)/30-IF($B$11&lt;=55,$B$12,0)+L819+M819+N819</f>
        <v>3706.38389625579</v>
      </c>
      <c r="V819" s="14" t="n">
        <f aca="false">$B$4-69*($B$5+$B$6)/30-IF($B$11&lt;=69,$B$12,0)+L819+M819+N819+O819</f>
        <v>5759.18273953169</v>
      </c>
      <c r="W819" s="14" t="n">
        <f aca="false">$B$4-83*($B$5+$B$6)/30-IF($B$11&lt;=83,$B$12,0)+L819+M819+N819+O819+P819</f>
        <v>7020.03886695637</v>
      </c>
      <c r="X819" s="14" t="n">
        <f aca="false">$B$4-90*($B$5+$B$6)/30-IF($B$11&lt;=90,$B$12,0)+L819+M819+N819+O819+P819+Q819</f>
        <v>9957.57102892461</v>
      </c>
      <c r="AA819" s="14" t="n">
        <f aca="false">MIN(R819:X819)</f>
        <v>2034.65007267941</v>
      </c>
    </row>
    <row r="820" customFormat="false" ht="15" hidden="false" customHeight="false" outlineLevel="0" collapsed="false">
      <c r="K820" s="2" t="n">
        <v>815</v>
      </c>
      <c r="L820" s="14" t="n">
        <f aca="true">$B$16+NORMINV(RAND(),0,SQRT($B$13*($B$7+$B$8^2))*$B$9*(1-$B$10))</f>
        <v>3975.2954372749</v>
      </c>
      <c r="M820" s="14" t="n">
        <f aca="true">$B$16+NORMINV(RAND(),0,SQRT($B$13*($B$7+$B$8^2))*$B$9*(1-$B$10))</f>
        <v>3623.5538875419</v>
      </c>
      <c r="N820" s="14" t="n">
        <f aca="true">$B$16+NORMINV(RAND(),0,SQRT($B$13*($B$7+$B$8^2))*$B$9*(1-$B$10))</f>
        <v>4086.37867708068</v>
      </c>
      <c r="O820" s="14" t="n">
        <f aca="true">$B$16+NORMINV(RAND(),0,SQRT($B$13*($B$7+$B$8^2))*$B$9*(1-$B$10))</f>
        <v>4009.67561943472</v>
      </c>
      <c r="P820" s="14" t="n">
        <f aca="true">$B$16+NORMINV(RAND(),0,SQRT($B$13*($B$7+$B$8^2))*$B$9*(1-$B$10))</f>
        <v>4098.39009293465</v>
      </c>
      <c r="Q820" s="14" t="n">
        <f aca="true">$B$16+NORMINV(RAND(),0,SQRT($B$13*($B$7+$B$8^2))*$B$9*(1-$B$10))</f>
        <v>3587.11496755876</v>
      </c>
      <c r="R820" s="14" t="n">
        <f aca="false">$B$4-13*($B$5+$B$6)/30-IF($B$11&lt;=13,$B$12,0)+0</f>
        <v>8876.66666666667</v>
      </c>
      <c r="S820" s="14" t="n">
        <f aca="false">$B$4-27*($B$5+$B$6)/30-IF($B$11&lt;=27,$B$12,0)+L820</f>
        <v>10565.2954372749</v>
      </c>
      <c r="T820" s="14" t="n">
        <f aca="false">$B$4-41*($B$5+$B$6)/30-IF($B$11&lt;=41,$B$12,0)+L820+M820</f>
        <v>717.382658150126</v>
      </c>
      <c r="U820" s="14" t="n">
        <f aca="false">$B$4-55*($B$5+$B$6)/30-IF($B$11&lt;=55,$B$12,0)+L820+M820+N820</f>
        <v>2517.09466856414</v>
      </c>
      <c r="V820" s="14" t="n">
        <f aca="false">$B$4-69*($B$5+$B$6)/30-IF($B$11&lt;=69,$B$12,0)+L820+M820+N820+O820</f>
        <v>4240.1036213322</v>
      </c>
      <c r="W820" s="14" t="n">
        <f aca="false">$B$4-83*($B$5+$B$6)/30-IF($B$11&lt;=83,$B$12,0)+L820+M820+N820+O820+P820</f>
        <v>6051.82704760018</v>
      </c>
      <c r="X820" s="14" t="n">
        <f aca="false">$B$4-90*($B$5+$B$6)/30-IF($B$11&lt;=90,$B$12,0)+L820+M820+N820+O820+P820+Q820</f>
        <v>8495.60868182561</v>
      </c>
      <c r="AA820" s="14" t="n">
        <f aca="false">MIN(R820:X820)</f>
        <v>717.382658150126</v>
      </c>
    </row>
    <row r="821" customFormat="false" ht="15" hidden="false" customHeight="false" outlineLevel="0" collapsed="false">
      <c r="K821" s="2" t="n">
        <v>816</v>
      </c>
      <c r="L821" s="14" t="n">
        <f aca="true">$B$16+NORMINV(RAND(),0,SQRT($B$13*($B$7+$B$8^2))*$B$9*(1-$B$10))</f>
        <v>4271.09928868423</v>
      </c>
      <c r="M821" s="14" t="n">
        <f aca="true">$B$16+NORMINV(RAND(),0,SQRT($B$13*($B$7+$B$8^2))*$B$9*(1-$B$10))</f>
        <v>4062.19262885352</v>
      </c>
      <c r="N821" s="14" t="n">
        <f aca="true">$B$16+NORMINV(RAND(),0,SQRT($B$13*($B$7+$B$8^2))*$B$9*(1-$B$10))</f>
        <v>4014.258461702</v>
      </c>
      <c r="O821" s="14" t="n">
        <f aca="true">$B$16+NORMINV(RAND(),0,SQRT($B$13*($B$7+$B$8^2))*$B$9*(1-$B$10))</f>
        <v>3753.66814240137</v>
      </c>
      <c r="P821" s="14" t="n">
        <f aca="true">$B$16+NORMINV(RAND(),0,SQRT($B$13*($B$7+$B$8^2))*$B$9*(1-$B$10))</f>
        <v>4018.57275393423</v>
      </c>
      <c r="Q821" s="14" t="n">
        <f aca="true">$B$16+NORMINV(RAND(),0,SQRT($B$13*($B$7+$B$8^2))*$B$9*(1-$B$10))</f>
        <v>3887.52982059033</v>
      </c>
      <c r="R821" s="14" t="n">
        <f aca="false">$B$4-13*($B$5+$B$6)/30-IF($B$11&lt;=13,$B$12,0)+0</f>
        <v>8876.66666666667</v>
      </c>
      <c r="S821" s="14" t="n">
        <f aca="false">$B$4-27*($B$5+$B$6)/30-IF($B$11&lt;=27,$B$12,0)+L821</f>
        <v>10861.0992886842</v>
      </c>
      <c r="T821" s="14" t="n">
        <f aca="false">$B$4-41*($B$5+$B$6)/30-IF($B$11&lt;=41,$B$12,0)+L821+M821</f>
        <v>1451.82525087108</v>
      </c>
      <c r="U821" s="14" t="n">
        <f aca="false">$B$4-55*($B$5+$B$6)/30-IF($B$11&lt;=55,$B$12,0)+L821+M821+N821</f>
        <v>3179.41704590641</v>
      </c>
      <c r="V821" s="14" t="n">
        <f aca="false">$B$4-69*($B$5+$B$6)/30-IF($B$11&lt;=69,$B$12,0)+L821+M821+N821+O821</f>
        <v>4646.41852164111</v>
      </c>
      <c r="W821" s="14" t="n">
        <f aca="false">$B$4-83*($B$5+$B$6)/30-IF($B$11&lt;=83,$B$12,0)+L821+M821+N821+O821+P821</f>
        <v>6378.32460890867</v>
      </c>
      <c r="X821" s="14" t="n">
        <f aca="false">$B$4-90*($B$5+$B$6)/30-IF($B$11&lt;=90,$B$12,0)+L821+M821+N821+O821+P821+Q821</f>
        <v>9122.52109616566</v>
      </c>
      <c r="AA821" s="14" t="n">
        <f aca="false">MIN(R821:X821)</f>
        <v>1451.82525087108</v>
      </c>
    </row>
    <row r="822" customFormat="false" ht="15" hidden="false" customHeight="false" outlineLevel="0" collapsed="false">
      <c r="K822" s="2" t="n">
        <v>817</v>
      </c>
      <c r="L822" s="14" t="n">
        <f aca="true">$B$16+NORMINV(RAND(),0,SQRT($B$13*($B$7+$B$8^2))*$B$9*(1-$B$10))</f>
        <v>3592.49611926564</v>
      </c>
      <c r="M822" s="14" t="n">
        <f aca="true">$B$16+NORMINV(RAND(),0,SQRT($B$13*($B$7+$B$8^2))*$B$9*(1-$B$10))</f>
        <v>3752.02832210385</v>
      </c>
      <c r="N822" s="14" t="n">
        <f aca="true">$B$16+NORMINV(RAND(),0,SQRT($B$13*($B$7+$B$8^2))*$B$9*(1-$B$10))</f>
        <v>3952.06489921794</v>
      </c>
      <c r="O822" s="14" t="n">
        <f aca="true">$B$16+NORMINV(RAND(),0,SQRT($B$13*($B$7+$B$8^2))*$B$9*(1-$B$10))</f>
        <v>3811.9913120616</v>
      </c>
      <c r="P822" s="14" t="n">
        <f aca="true">$B$16+NORMINV(RAND(),0,SQRT($B$13*($B$7+$B$8^2))*$B$9*(1-$B$10))</f>
        <v>3263.24933159844</v>
      </c>
      <c r="Q822" s="14" t="n">
        <f aca="true">$B$16+NORMINV(RAND(),0,SQRT($B$13*($B$7+$B$8^2))*$B$9*(1-$B$10))</f>
        <v>3982.42653152191</v>
      </c>
      <c r="R822" s="14" t="n">
        <f aca="false">$B$4-13*($B$5+$B$6)/30-IF($B$11&lt;=13,$B$12,0)+0</f>
        <v>8876.66666666667</v>
      </c>
      <c r="S822" s="14" t="n">
        <f aca="false">$B$4-27*($B$5+$B$6)/30-IF($B$11&lt;=27,$B$12,0)+L822</f>
        <v>10182.4961192656</v>
      </c>
      <c r="T822" s="14" t="n">
        <f aca="false">$B$4-41*($B$5+$B$6)/30-IF($B$11&lt;=41,$B$12,0)+L822+M822</f>
        <v>463.057774702821</v>
      </c>
      <c r="U822" s="14" t="n">
        <f aca="false">$B$4-55*($B$5+$B$6)/30-IF($B$11&lt;=55,$B$12,0)+L822+M822+N822</f>
        <v>2128.4560072541</v>
      </c>
      <c r="V822" s="14" t="n">
        <f aca="false">$B$4-69*($B$5+$B$6)/30-IF($B$11&lt;=69,$B$12,0)+L822+M822+N822+O822</f>
        <v>3653.78065264903</v>
      </c>
      <c r="W822" s="14" t="n">
        <f aca="false">$B$4-83*($B$5+$B$6)/30-IF($B$11&lt;=83,$B$12,0)+L822+M822+N822+O822+P822</f>
        <v>4630.36331758081</v>
      </c>
      <c r="X822" s="14" t="n">
        <f aca="false">$B$4-90*($B$5+$B$6)/30-IF($B$11&lt;=90,$B$12,0)+L822+M822+N822+O822+P822+Q822</f>
        <v>7469.45651576938</v>
      </c>
      <c r="AA822" s="14" t="n">
        <f aca="false">MIN(R822:X822)</f>
        <v>463.057774702821</v>
      </c>
    </row>
    <row r="823" customFormat="false" ht="15" hidden="false" customHeight="false" outlineLevel="0" collapsed="false">
      <c r="K823" s="2" t="n">
        <v>818</v>
      </c>
      <c r="L823" s="14" t="n">
        <f aca="true">$B$16+NORMINV(RAND(),0,SQRT($B$13*($B$7+$B$8^2))*$B$9*(1-$B$10))</f>
        <v>4057.5337340117</v>
      </c>
      <c r="M823" s="14" t="n">
        <f aca="true">$B$16+NORMINV(RAND(),0,SQRT($B$13*($B$7+$B$8^2))*$B$9*(1-$B$10))</f>
        <v>4007.6224087766</v>
      </c>
      <c r="N823" s="14" t="n">
        <f aca="true">$B$16+NORMINV(RAND(),0,SQRT($B$13*($B$7+$B$8^2))*$B$9*(1-$B$10))</f>
        <v>4223.35532292388</v>
      </c>
      <c r="O823" s="14" t="n">
        <f aca="true">$B$16+NORMINV(RAND(),0,SQRT($B$13*($B$7+$B$8^2))*$B$9*(1-$B$10))</f>
        <v>4337.19339472684</v>
      </c>
      <c r="P823" s="14" t="n">
        <f aca="true">$B$16+NORMINV(RAND(),0,SQRT($B$13*($B$7+$B$8^2))*$B$9*(1-$B$10))</f>
        <v>4244.09081769836</v>
      </c>
      <c r="Q823" s="14" t="n">
        <f aca="true">$B$16+NORMINV(RAND(),0,SQRT($B$13*($B$7+$B$8^2))*$B$9*(1-$B$10))</f>
        <v>3817.35144711145</v>
      </c>
      <c r="R823" s="14" t="n">
        <f aca="false">$B$4-13*($B$5+$B$6)/30-IF($B$11&lt;=13,$B$12,0)+0</f>
        <v>8876.66666666667</v>
      </c>
      <c r="S823" s="14" t="n">
        <f aca="false">$B$4-27*($B$5+$B$6)/30-IF($B$11&lt;=27,$B$12,0)+L823</f>
        <v>10647.5337340117</v>
      </c>
      <c r="T823" s="14" t="n">
        <f aca="false">$B$4-41*($B$5+$B$6)/30-IF($B$11&lt;=41,$B$12,0)+L823+M823</f>
        <v>1183.68947612164</v>
      </c>
      <c r="U823" s="14" t="n">
        <f aca="false">$B$4-55*($B$5+$B$6)/30-IF($B$11&lt;=55,$B$12,0)+L823+M823+N823</f>
        <v>3120.37813237885</v>
      </c>
      <c r="V823" s="14" t="n">
        <f aca="false">$B$4-69*($B$5+$B$6)/30-IF($B$11&lt;=69,$B$12,0)+L823+M823+N823+O823</f>
        <v>5170.90486043902</v>
      </c>
      <c r="W823" s="14" t="n">
        <f aca="false">$B$4-83*($B$5+$B$6)/30-IF($B$11&lt;=83,$B$12,0)+L823+M823+N823+O823+P823</f>
        <v>7128.32901147072</v>
      </c>
      <c r="X823" s="14" t="n">
        <f aca="false">$B$4-90*($B$5+$B$6)/30-IF($B$11&lt;=90,$B$12,0)+L823+M823+N823+O823+P823+Q823</f>
        <v>9802.34712524884</v>
      </c>
      <c r="AA823" s="14" t="n">
        <f aca="false">MIN(R823:X823)</f>
        <v>1183.68947612164</v>
      </c>
    </row>
    <row r="824" customFormat="false" ht="15" hidden="false" customHeight="false" outlineLevel="0" collapsed="false">
      <c r="K824" s="2" t="n">
        <v>819</v>
      </c>
      <c r="L824" s="14" t="n">
        <f aca="true">$B$16+NORMINV(RAND(),0,SQRT($B$13*($B$7+$B$8^2))*$B$9*(1-$B$10))</f>
        <v>3792.27681604931</v>
      </c>
      <c r="M824" s="14" t="n">
        <f aca="true">$B$16+NORMINV(RAND(),0,SQRT($B$13*($B$7+$B$8^2))*$B$9*(1-$B$10))</f>
        <v>3393.70980110556</v>
      </c>
      <c r="N824" s="14" t="n">
        <f aca="true">$B$16+NORMINV(RAND(),0,SQRT($B$13*($B$7+$B$8^2))*$B$9*(1-$B$10))</f>
        <v>4680.36872090821</v>
      </c>
      <c r="O824" s="14" t="n">
        <f aca="true">$B$16+NORMINV(RAND(),0,SQRT($B$13*($B$7+$B$8^2))*$B$9*(1-$B$10))</f>
        <v>4546.6574733229</v>
      </c>
      <c r="P824" s="14" t="n">
        <f aca="true">$B$16+NORMINV(RAND(),0,SQRT($B$13*($B$7+$B$8^2))*$B$9*(1-$B$10))</f>
        <v>4987.74664602565</v>
      </c>
      <c r="Q824" s="14" t="n">
        <f aca="true">$B$16+NORMINV(RAND(),0,SQRT($B$13*($B$7+$B$8^2))*$B$9*(1-$B$10))</f>
        <v>4453.03573267101</v>
      </c>
      <c r="R824" s="14" t="n">
        <f aca="false">$B$4-13*($B$5+$B$6)/30-IF($B$11&lt;=13,$B$12,0)+0</f>
        <v>8876.66666666667</v>
      </c>
      <c r="S824" s="14" t="n">
        <f aca="false">$B$4-27*($B$5+$B$6)/30-IF($B$11&lt;=27,$B$12,0)+L824</f>
        <v>10382.2768160493</v>
      </c>
      <c r="T824" s="14" t="n">
        <f aca="false">$B$4-41*($B$5+$B$6)/30-IF($B$11&lt;=41,$B$12,0)+L824+M824</f>
        <v>304.519950488199</v>
      </c>
      <c r="U824" s="14" t="n">
        <f aca="false">$B$4-55*($B$5+$B$6)/30-IF($B$11&lt;=55,$B$12,0)+L824+M824+N824</f>
        <v>2698.22200472974</v>
      </c>
      <c r="V824" s="14" t="n">
        <f aca="false">$B$4-69*($B$5+$B$6)/30-IF($B$11&lt;=69,$B$12,0)+L824+M824+N824+O824</f>
        <v>4958.21281138597</v>
      </c>
      <c r="W824" s="14" t="n">
        <f aca="false">$B$4-83*($B$5+$B$6)/30-IF($B$11&lt;=83,$B$12,0)+L824+M824+N824+O824+P824</f>
        <v>7659.29279074496</v>
      </c>
      <c r="X824" s="14" t="n">
        <f aca="false">$B$4-90*($B$5+$B$6)/30-IF($B$11&lt;=90,$B$12,0)+L824+M824+N824+O824+P824+Q824</f>
        <v>10968.9951900826</v>
      </c>
      <c r="AA824" s="14" t="n">
        <f aca="false">MIN(R824:X824)</f>
        <v>304.519950488199</v>
      </c>
    </row>
    <row r="825" customFormat="false" ht="15" hidden="false" customHeight="false" outlineLevel="0" collapsed="false">
      <c r="K825" s="2" t="n">
        <v>820</v>
      </c>
      <c r="L825" s="14" t="n">
        <f aca="true">$B$16+NORMINV(RAND(),0,SQRT($B$13*($B$7+$B$8^2))*$B$9*(1-$B$10))</f>
        <v>4555.31207598204</v>
      </c>
      <c r="M825" s="14" t="n">
        <f aca="true">$B$16+NORMINV(RAND(),0,SQRT($B$13*($B$7+$B$8^2))*$B$9*(1-$B$10))</f>
        <v>3669.09085719916</v>
      </c>
      <c r="N825" s="14" t="n">
        <f aca="true">$B$16+NORMINV(RAND(),0,SQRT($B$13*($B$7+$B$8^2))*$B$9*(1-$B$10))</f>
        <v>3792.20783011449</v>
      </c>
      <c r="O825" s="14" t="n">
        <f aca="true">$B$16+NORMINV(RAND(),0,SQRT($B$13*($B$7+$B$8^2))*$B$9*(1-$B$10))</f>
        <v>4031.98905519342</v>
      </c>
      <c r="P825" s="14" t="n">
        <f aca="true">$B$16+NORMINV(RAND(),0,SQRT($B$13*($B$7+$B$8^2))*$B$9*(1-$B$10))</f>
        <v>4109.26697506393</v>
      </c>
      <c r="Q825" s="14" t="n">
        <f aca="true">$B$16+NORMINV(RAND(),0,SQRT($B$13*($B$7+$B$8^2))*$B$9*(1-$B$10))</f>
        <v>3609.06266820819</v>
      </c>
      <c r="R825" s="14" t="n">
        <f aca="false">$B$4-13*($B$5+$B$6)/30-IF($B$11&lt;=13,$B$12,0)+0</f>
        <v>8876.66666666667</v>
      </c>
      <c r="S825" s="14" t="n">
        <f aca="false">$B$4-27*($B$5+$B$6)/30-IF($B$11&lt;=27,$B$12,0)+L825</f>
        <v>11145.312075982</v>
      </c>
      <c r="T825" s="14" t="n">
        <f aca="false">$B$4-41*($B$5+$B$6)/30-IF($B$11&lt;=41,$B$12,0)+L825+M825</f>
        <v>1342.93626651453</v>
      </c>
      <c r="U825" s="14" t="n">
        <f aca="false">$B$4-55*($B$5+$B$6)/30-IF($B$11&lt;=55,$B$12,0)+L825+M825+N825</f>
        <v>2848.47742996235</v>
      </c>
      <c r="V825" s="14" t="n">
        <f aca="false">$B$4-69*($B$5+$B$6)/30-IF($B$11&lt;=69,$B$12,0)+L825+M825+N825+O825</f>
        <v>4593.79981848911</v>
      </c>
      <c r="W825" s="14" t="n">
        <f aca="false">$B$4-83*($B$5+$B$6)/30-IF($B$11&lt;=83,$B$12,0)+L825+M825+N825+O825+P825</f>
        <v>6416.40012688637</v>
      </c>
      <c r="X825" s="14" t="n">
        <f aca="false">$B$4-90*($B$5+$B$6)/30-IF($B$11&lt;=90,$B$12,0)+L825+M825+N825+O825+P825+Q825</f>
        <v>8882.12946176123</v>
      </c>
      <c r="AA825" s="14" t="n">
        <f aca="false">MIN(R825:X825)</f>
        <v>1342.93626651453</v>
      </c>
    </row>
    <row r="826" customFormat="false" ht="15" hidden="false" customHeight="false" outlineLevel="0" collapsed="false">
      <c r="K826" s="2" t="n">
        <v>821</v>
      </c>
      <c r="L826" s="14" t="n">
        <f aca="true">$B$16+NORMINV(RAND(),0,SQRT($B$13*($B$7+$B$8^2))*$B$9*(1-$B$10))</f>
        <v>4017.04383670606</v>
      </c>
      <c r="M826" s="14" t="n">
        <f aca="true">$B$16+NORMINV(RAND(),0,SQRT($B$13*($B$7+$B$8^2))*$B$9*(1-$B$10))</f>
        <v>4495.80390889429</v>
      </c>
      <c r="N826" s="14" t="n">
        <f aca="true">$B$16+NORMINV(RAND(),0,SQRT($B$13*($B$7+$B$8^2))*$B$9*(1-$B$10))</f>
        <v>4084.51249897812</v>
      </c>
      <c r="O826" s="14" t="n">
        <f aca="true">$B$16+NORMINV(RAND(),0,SQRT($B$13*($B$7+$B$8^2))*$B$9*(1-$B$10))</f>
        <v>4216.18963174597</v>
      </c>
      <c r="P826" s="14" t="n">
        <f aca="true">$B$16+NORMINV(RAND(),0,SQRT($B$13*($B$7+$B$8^2))*$B$9*(1-$B$10))</f>
        <v>3962.07469357954</v>
      </c>
      <c r="Q826" s="14" t="n">
        <f aca="true">$B$16+NORMINV(RAND(),0,SQRT($B$13*($B$7+$B$8^2))*$B$9*(1-$B$10))</f>
        <v>4077.88372788207</v>
      </c>
      <c r="R826" s="14" t="n">
        <f aca="false">$B$4-13*($B$5+$B$6)/30-IF($B$11&lt;=13,$B$12,0)+0</f>
        <v>8876.66666666667</v>
      </c>
      <c r="S826" s="14" t="n">
        <f aca="false">$B$4-27*($B$5+$B$6)/30-IF($B$11&lt;=27,$B$12,0)+L826</f>
        <v>10607.0438367061</v>
      </c>
      <c r="T826" s="14" t="n">
        <f aca="false">$B$4-41*($B$5+$B$6)/30-IF($B$11&lt;=41,$B$12,0)+L826+M826</f>
        <v>1631.38107893369</v>
      </c>
      <c r="U826" s="14" t="n">
        <f aca="false">$B$4-55*($B$5+$B$6)/30-IF($B$11&lt;=55,$B$12,0)+L826+M826+N826</f>
        <v>3429.22691124514</v>
      </c>
      <c r="V826" s="14" t="n">
        <f aca="false">$B$4-69*($B$5+$B$6)/30-IF($B$11&lt;=69,$B$12,0)+L826+M826+N826+O826</f>
        <v>5358.74987632444</v>
      </c>
      <c r="W826" s="14" t="n">
        <f aca="false">$B$4-83*($B$5+$B$6)/30-IF($B$11&lt;=83,$B$12,0)+L826+M826+N826+O826+P826</f>
        <v>7034.15790323732</v>
      </c>
      <c r="X826" s="14" t="n">
        <f aca="false">$B$4-90*($B$5+$B$6)/30-IF($B$11&lt;=90,$B$12,0)+L826+M826+N826+O826+P826+Q826</f>
        <v>9968.70829778606</v>
      </c>
      <c r="AA826" s="14" t="n">
        <f aca="false">MIN(R826:X826)</f>
        <v>1631.38107893369</v>
      </c>
    </row>
    <row r="827" customFormat="false" ht="15" hidden="false" customHeight="false" outlineLevel="0" collapsed="false">
      <c r="K827" s="2" t="n">
        <v>822</v>
      </c>
      <c r="L827" s="14" t="n">
        <f aca="true">$B$16+NORMINV(RAND(),0,SQRT($B$13*($B$7+$B$8^2))*$B$9*(1-$B$10))</f>
        <v>3537.49626234686</v>
      </c>
      <c r="M827" s="14" t="n">
        <f aca="true">$B$16+NORMINV(RAND(),0,SQRT($B$13*($B$7+$B$8^2))*$B$9*(1-$B$10))</f>
        <v>4407.15574311064</v>
      </c>
      <c r="N827" s="14" t="n">
        <f aca="true">$B$16+NORMINV(RAND(),0,SQRT($B$13*($B$7+$B$8^2))*$B$9*(1-$B$10))</f>
        <v>4235.1586567952</v>
      </c>
      <c r="O827" s="14" t="n">
        <f aca="true">$B$16+NORMINV(RAND(),0,SQRT($B$13*($B$7+$B$8^2))*$B$9*(1-$B$10))</f>
        <v>3633.86756831143</v>
      </c>
      <c r="P827" s="14" t="n">
        <f aca="true">$B$16+NORMINV(RAND(),0,SQRT($B$13*($B$7+$B$8^2))*$B$9*(1-$B$10))</f>
        <v>3832.50104950981</v>
      </c>
      <c r="Q827" s="14" t="n">
        <f aca="true">$B$16+NORMINV(RAND(),0,SQRT($B$13*($B$7+$B$8^2))*$B$9*(1-$B$10))</f>
        <v>3799.77732930359</v>
      </c>
      <c r="R827" s="14" t="n">
        <f aca="false">$B$4-13*($B$5+$B$6)/30-IF($B$11&lt;=13,$B$12,0)+0</f>
        <v>8876.66666666667</v>
      </c>
      <c r="S827" s="14" t="n">
        <f aca="false">$B$4-27*($B$5+$B$6)/30-IF($B$11&lt;=27,$B$12,0)+L827</f>
        <v>10127.4962623469</v>
      </c>
      <c r="T827" s="14" t="n">
        <f aca="false">$B$4-41*($B$5+$B$6)/30-IF($B$11&lt;=41,$B$12,0)+L827+M827</f>
        <v>1063.18533879083</v>
      </c>
      <c r="U827" s="14" t="n">
        <f aca="false">$B$4-55*($B$5+$B$6)/30-IF($B$11&lt;=55,$B$12,0)+L827+M827+N827</f>
        <v>3011.67732891936</v>
      </c>
      <c r="V827" s="14" t="n">
        <f aca="false">$B$4-69*($B$5+$B$6)/30-IF($B$11&lt;=69,$B$12,0)+L827+M827+N827+O827</f>
        <v>4358.87823056412</v>
      </c>
      <c r="W827" s="14" t="n">
        <f aca="false">$B$4-83*($B$5+$B$6)/30-IF($B$11&lt;=83,$B$12,0)+L827+M827+N827+O827+P827</f>
        <v>5904.71261340727</v>
      </c>
      <c r="X827" s="14" t="n">
        <f aca="false">$B$4-90*($B$5+$B$6)/30-IF($B$11&lt;=90,$B$12,0)+L827+M827+N827+O827+P827+Q827</f>
        <v>8561.15660937753</v>
      </c>
      <c r="AA827" s="14" t="n">
        <f aca="false">MIN(R827:X827)</f>
        <v>1063.18533879083</v>
      </c>
    </row>
    <row r="828" customFormat="false" ht="15" hidden="false" customHeight="false" outlineLevel="0" collapsed="false">
      <c r="K828" s="2" t="n">
        <v>823</v>
      </c>
      <c r="L828" s="14" t="n">
        <f aca="true">$B$16+NORMINV(RAND(),0,SQRT($B$13*($B$7+$B$8^2))*$B$9*(1-$B$10))</f>
        <v>4251.77599455839</v>
      </c>
      <c r="M828" s="14" t="n">
        <f aca="true">$B$16+NORMINV(RAND(),0,SQRT($B$13*($B$7+$B$8^2))*$B$9*(1-$B$10))</f>
        <v>4717.23959412415</v>
      </c>
      <c r="N828" s="14" t="n">
        <f aca="true">$B$16+NORMINV(RAND(),0,SQRT($B$13*($B$7+$B$8^2))*$B$9*(1-$B$10))</f>
        <v>3917.30240054291</v>
      </c>
      <c r="O828" s="14" t="n">
        <f aca="true">$B$16+NORMINV(RAND(),0,SQRT($B$13*($B$7+$B$8^2))*$B$9*(1-$B$10))</f>
        <v>3537.05311204497</v>
      </c>
      <c r="P828" s="14" t="n">
        <f aca="true">$B$16+NORMINV(RAND(),0,SQRT($B$13*($B$7+$B$8^2))*$B$9*(1-$B$10))</f>
        <v>4516.46152268919</v>
      </c>
      <c r="Q828" s="14" t="n">
        <f aca="true">$B$16+NORMINV(RAND(),0,SQRT($B$13*($B$7+$B$8^2))*$B$9*(1-$B$10))</f>
        <v>3590.65218575653</v>
      </c>
      <c r="R828" s="14" t="n">
        <f aca="false">$B$4-13*($B$5+$B$6)/30-IF($B$11&lt;=13,$B$12,0)+0</f>
        <v>8876.66666666667</v>
      </c>
      <c r="S828" s="14" t="n">
        <f aca="false">$B$4-27*($B$5+$B$6)/30-IF($B$11&lt;=27,$B$12,0)+L828</f>
        <v>10841.7759945584</v>
      </c>
      <c r="T828" s="14" t="n">
        <f aca="false">$B$4-41*($B$5+$B$6)/30-IF($B$11&lt;=41,$B$12,0)+L828+M828</f>
        <v>2087.54892201586</v>
      </c>
      <c r="U828" s="14" t="n">
        <f aca="false">$B$4-55*($B$5+$B$6)/30-IF($B$11&lt;=55,$B$12,0)+L828+M828+N828</f>
        <v>3718.18465589211</v>
      </c>
      <c r="V828" s="14" t="n">
        <f aca="false">$B$4-69*($B$5+$B$6)/30-IF($B$11&lt;=69,$B$12,0)+L828+M828+N828+O828</f>
        <v>4968.57110127042</v>
      </c>
      <c r="W828" s="14" t="n">
        <f aca="false">$B$4-83*($B$5+$B$6)/30-IF($B$11&lt;=83,$B$12,0)+L828+M828+N828+O828+P828</f>
        <v>7198.36595729294</v>
      </c>
      <c r="X828" s="14" t="n">
        <f aca="false">$B$4-90*($B$5+$B$6)/30-IF($B$11&lt;=90,$B$12,0)+L828+M828+N828+O828+P828+Q828</f>
        <v>9645.68480971614</v>
      </c>
      <c r="AA828" s="14" t="n">
        <f aca="false">MIN(R828:X828)</f>
        <v>2087.54892201586</v>
      </c>
    </row>
    <row r="829" customFormat="false" ht="15" hidden="false" customHeight="false" outlineLevel="0" collapsed="false">
      <c r="K829" s="2" t="n">
        <v>824</v>
      </c>
      <c r="L829" s="14" t="n">
        <f aca="true">$B$16+NORMINV(RAND(),0,SQRT($B$13*($B$7+$B$8^2))*$B$9*(1-$B$10))</f>
        <v>4188.50992336176</v>
      </c>
      <c r="M829" s="14" t="n">
        <f aca="true">$B$16+NORMINV(RAND(),0,SQRT($B$13*($B$7+$B$8^2))*$B$9*(1-$B$10))</f>
        <v>3885.75492626544</v>
      </c>
      <c r="N829" s="14" t="n">
        <f aca="true">$B$16+NORMINV(RAND(),0,SQRT($B$13*($B$7+$B$8^2))*$B$9*(1-$B$10))</f>
        <v>3712.20585786236</v>
      </c>
      <c r="O829" s="14" t="n">
        <f aca="true">$B$16+NORMINV(RAND(),0,SQRT($B$13*($B$7+$B$8^2))*$B$9*(1-$B$10))</f>
        <v>4728.38065957019</v>
      </c>
      <c r="P829" s="14" t="n">
        <f aca="true">$B$16+NORMINV(RAND(),0,SQRT($B$13*($B$7+$B$8^2))*$B$9*(1-$B$10))</f>
        <v>3593.28797054457</v>
      </c>
      <c r="Q829" s="14" t="n">
        <f aca="true">$B$16+NORMINV(RAND(),0,SQRT($B$13*($B$7+$B$8^2))*$B$9*(1-$B$10))</f>
        <v>3871.15990481715</v>
      </c>
      <c r="R829" s="14" t="n">
        <f aca="false">$B$4-13*($B$5+$B$6)/30-IF($B$11&lt;=13,$B$12,0)+0</f>
        <v>8876.66666666667</v>
      </c>
      <c r="S829" s="14" t="n">
        <f aca="false">$B$4-27*($B$5+$B$6)/30-IF($B$11&lt;=27,$B$12,0)+L829</f>
        <v>10778.5099233618</v>
      </c>
      <c r="T829" s="14" t="n">
        <f aca="false">$B$4-41*($B$5+$B$6)/30-IF($B$11&lt;=41,$B$12,0)+L829+M829</f>
        <v>1192.79818296054</v>
      </c>
      <c r="U829" s="14" t="n">
        <f aca="false">$B$4-55*($B$5+$B$6)/30-IF($B$11&lt;=55,$B$12,0)+L829+M829+N829</f>
        <v>2618.33737415623</v>
      </c>
      <c r="V829" s="14" t="n">
        <f aca="false">$B$4-69*($B$5+$B$6)/30-IF($B$11&lt;=69,$B$12,0)+L829+M829+N829+O829</f>
        <v>5060.05136705975</v>
      </c>
      <c r="W829" s="14" t="n">
        <f aca="false">$B$4-83*($B$5+$B$6)/30-IF($B$11&lt;=83,$B$12,0)+L829+M829+N829+O829+P829</f>
        <v>6366.67267093765</v>
      </c>
      <c r="X829" s="14" t="n">
        <f aca="false">$B$4-90*($B$5+$B$6)/30-IF($B$11&lt;=90,$B$12,0)+L829+M829+N829+O829+P829+Q829</f>
        <v>9094.49924242146</v>
      </c>
      <c r="AA829" s="14" t="n">
        <f aca="false">MIN(R829:X829)</f>
        <v>1192.79818296054</v>
      </c>
    </row>
    <row r="830" customFormat="false" ht="15" hidden="false" customHeight="false" outlineLevel="0" collapsed="false">
      <c r="K830" s="2" t="n">
        <v>825</v>
      </c>
      <c r="L830" s="14" t="n">
        <f aca="true">$B$16+NORMINV(RAND(),0,SQRT($B$13*($B$7+$B$8^2))*$B$9*(1-$B$10))</f>
        <v>4200.86240708365</v>
      </c>
      <c r="M830" s="14" t="n">
        <f aca="true">$B$16+NORMINV(RAND(),0,SQRT($B$13*($B$7+$B$8^2))*$B$9*(1-$B$10))</f>
        <v>4024.12290077648</v>
      </c>
      <c r="N830" s="14" t="n">
        <f aca="true">$B$16+NORMINV(RAND(),0,SQRT($B$13*($B$7+$B$8^2))*$B$9*(1-$B$10))</f>
        <v>3941.67797073397</v>
      </c>
      <c r="O830" s="14" t="n">
        <f aca="true">$B$16+NORMINV(RAND(),0,SQRT($B$13*($B$7+$B$8^2))*$B$9*(1-$B$10))</f>
        <v>3787.19975453268</v>
      </c>
      <c r="P830" s="14" t="n">
        <f aca="true">$B$16+NORMINV(RAND(),0,SQRT($B$13*($B$7+$B$8^2))*$B$9*(1-$B$10))</f>
        <v>4587.07390437191</v>
      </c>
      <c r="Q830" s="14" t="n">
        <f aca="true">$B$16+NORMINV(RAND(),0,SQRT($B$13*($B$7+$B$8^2))*$B$9*(1-$B$10))</f>
        <v>4072.18054507195</v>
      </c>
      <c r="R830" s="14" t="n">
        <f aca="false">$B$4-13*($B$5+$B$6)/30-IF($B$11&lt;=13,$B$12,0)+0</f>
        <v>8876.66666666667</v>
      </c>
      <c r="S830" s="14" t="n">
        <f aca="false">$B$4-27*($B$5+$B$6)/30-IF($B$11&lt;=27,$B$12,0)+L830</f>
        <v>10790.8624070836</v>
      </c>
      <c r="T830" s="14" t="n">
        <f aca="false">$B$4-41*($B$5+$B$6)/30-IF($B$11&lt;=41,$B$12,0)+L830+M830</f>
        <v>1343.51864119346</v>
      </c>
      <c r="U830" s="14" t="n">
        <f aca="false">$B$4-55*($B$5+$B$6)/30-IF($B$11&lt;=55,$B$12,0)+L830+M830+N830</f>
        <v>2998.52994526077</v>
      </c>
      <c r="V830" s="14" t="n">
        <f aca="false">$B$4-69*($B$5+$B$6)/30-IF($B$11&lt;=69,$B$12,0)+L830+M830+N830+O830</f>
        <v>4499.06303312678</v>
      </c>
      <c r="W830" s="14" t="n">
        <f aca="false">$B$4-83*($B$5+$B$6)/30-IF($B$11&lt;=83,$B$12,0)+L830+M830+N830+O830+P830</f>
        <v>6799.47027083203</v>
      </c>
      <c r="X830" s="14" t="n">
        <f aca="false">$B$4-90*($B$5+$B$6)/30-IF($B$11&lt;=90,$B$12,0)+L830+M830+N830+O830+P830+Q830</f>
        <v>9728.31748257064</v>
      </c>
      <c r="AA830" s="14" t="n">
        <f aca="false">MIN(R830:X830)</f>
        <v>1343.51864119346</v>
      </c>
    </row>
    <row r="831" customFormat="false" ht="15" hidden="false" customHeight="false" outlineLevel="0" collapsed="false">
      <c r="K831" s="2" t="n">
        <v>826</v>
      </c>
      <c r="L831" s="14" t="n">
        <f aca="true">$B$16+NORMINV(RAND(),0,SQRT($B$13*($B$7+$B$8^2))*$B$9*(1-$B$10))</f>
        <v>4321.24930326604</v>
      </c>
      <c r="M831" s="14" t="n">
        <f aca="true">$B$16+NORMINV(RAND(),0,SQRT($B$13*($B$7+$B$8^2))*$B$9*(1-$B$10))</f>
        <v>3766.49917122269</v>
      </c>
      <c r="N831" s="14" t="n">
        <f aca="true">$B$16+NORMINV(RAND(),0,SQRT($B$13*($B$7+$B$8^2))*$B$9*(1-$B$10))</f>
        <v>3565.65825687784</v>
      </c>
      <c r="O831" s="14" t="n">
        <f aca="true">$B$16+NORMINV(RAND(),0,SQRT($B$13*($B$7+$B$8^2))*$B$9*(1-$B$10))</f>
        <v>4291.464405069</v>
      </c>
      <c r="P831" s="14" t="n">
        <f aca="true">$B$16+NORMINV(RAND(),0,SQRT($B$13*($B$7+$B$8^2))*$B$9*(1-$B$10))</f>
        <v>4069.35143473641</v>
      </c>
      <c r="Q831" s="14" t="n">
        <f aca="true">$B$16+NORMINV(RAND(),0,SQRT($B$13*($B$7+$B$8^2))*$B$9*(1-$B$10))</f>
        <v>4341.94246372863</v>
      </c>
      <c r="R831" s="14" t="n">
        <f aca="false">$B$4-13*($B$5+$B$6)/30-IF($B$11&lt;=13,$B$12,0)+0</f>
        <v>8876.66666666667</v>
      </c>
      <c r="S831" s="14" t="n">
        <f aca="false">$B$4-27*($B$5+$B$6)/30-IF($B$11&lt;=27,$B$12,0)+L831</f>
        <v>10911.249303266</v>
      </c>
      <c r="T831" s="14" t="n">
        <f aca="false">$B$4-41*($B$5+$B$6)/30-IF($B$11&lt;=41,$B$12,0)+L831+M831</f>
        <v>1206.28180782207</v>
      </c>
      <c r="U831" s="14" t="n">
        <f aca="false">$B$4-55*($B$5+$B$6)/30-IF($B$11&lt;=55,$B$12,0)+L831+M831+N831</f>
        <v>2485.27339803324</v>
      </c>
      <c r="V831" s="14" t="n">
        <f aca="false">$B$4-69*($B$5+$B$6)/30-IF($B$11&lt;=69,$B$12,0)+L831+M831+N831+O831</f>
        <v>4490.07113643558</v>
      </c>
      <c r="W831" s="14" t="n">
        <f aca="false">$B$4-83*($B$5+$B$6)/30-IF($B$11&lt;=83,$B$12,0)+L831+M831+N831+O831+P831</f>
        <v>6272.75590450532</v>
      </c>
      <c r="X831" s="14" t="n">
        <f aca="false">$B$4-90*($B$5+$B$6)/30-IF($B$11&lt;=90,$B$12,0)+L831+M831+N831+O831+P831+Q831</f>
        <v>9471.36503490061</v>
      </c>
      <c r="AA831" s="14" t="n">
        <f aca="false">MIN(R831:X831)</f>
        <v>1206.28180782207</v>
      </c>
    </row>
    <row r="832" customFormat="false" ht="15" hidden="false" customHeight="false" outlineLevel="0" collapsed="false">
      <c r="K832" s="2" t="n">
        <v>827</v>
      </c>
      <c r="L832" s="14" t="n">
        <f aca="true">$B$16+NORMINV(RAND(),0,SQRT($B$13*($B$7+$B$8^2))*$B$9*(1-$B$10))</f>
        <v>4221.275803318</v>
      </c>
      <c r="M832" s="14" t="n">
        <f aca="true">$B$16+NORMINV(RAND(),0,SQRT($B$13*($B$7+$B$8^2))*$B$9*(1-$B$10))</f>
        <v>3782.43779115086</v>
      </c>
      <c r="N832" s="14" t="n">
        <f aca="true">$B$16+NORMINV(RAND(),0,SQRT($B$13*($B$7+$B$8^2))*$B$9*(1-$B$10))</f>
        <v>3670.78426850198</v>
      </c>
      <c r="O832" s="14" t="n">
        <f aca="true">$B$16+NORMINV(RAND(),0,SQRT($B$13*($B$7+$B$8^2))*$B$9*(1-$B$10))</f>
        <v>3874.68298184358</v>
      </c>
      <c r="P832" s="14" t="n">
        <f aca="true">$B$16+NORMINV(RAND(),0,SQRT($B$13*($B$7+$B$8^2))*$B$9*(1-$B$10))</f>
        <v>3299.99254238697</v>
      </c>
      <c r="Q832" s="14" t="n">
        <f aca="true">$B$16+NORMINV(RAND(),0,SQRT($B$13*($B$7+$B$8^2))*$B$9*(1-$B$10))</f>
        <v>3744.00130096339</v>
      </c>
      <c r="R832" s="14" t="n">
        <f aca="false">$B$4-13*($B$5+$B$6)/30-IF($B$11&lt;=13,$B$12,0)+0</f>
        <v>8876.66666666667</v>
      </c>
      <c r="S832" s="14" t="n">
        <f aca="false">$B$4-27*($B$5+$B$6)/30-IF($B$11&lt;=27,$B$12,0)+L832</f>
        <v>10811.275803318</v>
      </c>
      <c r="T832" s="14" t="n">
        <f aca="false">$B$4-41*($B$5+$B$6)/30-IF($B$11&lt;=41,$B$12,0)+L832+M832</f>
        <v>1122.24692780219</v>
      </c>
      <c r="U832" s="14" t="n">
        <f aca="false">$B$4-55*($B$5+$B$6)/30-IF($B$11&lt;=55,$B$12,0)+L832+M832+N832</f>
        <v>2506.3645296375</v>
      </c>
      <c r="V832" s="14" t="n">
        <f aca="false">$B$4-69*($B$5+$B$6)/30-IF($B$11&lt;=69,$B$12,0)+L832+M832+N832+O832</f>
        <v>4094.38084481441</v>
      </c>
      <c r="W832" s="14" t="n">
        <f aca="false">$B$4-83*($B$5+$B$6)/30-IF($B$11&lt;=83,$B$12,0)+L832+M832+N832+O832+P832</f>
        <v>5107.70672053472</v>
      </c>
      <c r="X832" s="14" t="n">
        <f aca="false">$B$4-90*($B$5+$B$6)/30-IF($B$11&lt;=90,$B$12,0)+L832+M832+N832+O832+P832+Q832</f>
        <v>7708.37468816478</v>
      </c>
      <c r="AA832" s="14" t="n">
        <f aca="false">MIN(R832:X832)</f>
        <v>1122.24692780219</v>
      </c>
    </row>
    <row r="833" customFormat="false" ht="15" hidden="false" customHeight="false" outlineLevel="0" collapsed="false">
      <c r="K833" s="2" t="n">
        <v>828</v>
      </c>
      <c r="L833" s="14" t="n">
        <f aca="true">$B$16+NORMINV(RAND(),0,SQRT($B$13*($B$7+$B$8^2))*$B$9*(1-$B$10))</f>
        <v>4419.66578625427</v>
      </c>
      <c r="M833" s="14" t="n">
        <f aca="true">$B$16+NORMINV(RAND(),0,SQRT($B$13*($B$7+$B$8^2))*$B$9*(1-$B$10))</f>
        <v>4374.3991298126</v>
      </c>
      <c r="N833" s="14" t="n">
        <f aca="true">$B$16+NORMINV(RAND(),0,SQRT($B$13*($B$7+$B$8^2))*$B$9*(1-$B$10))</f>
        <v>4530.24486355725</v>
      </c>
      <c r="O833" s="14" t="n">
        <f aca="true">$B$16+NORMINV(RAND(),0,SQRT($B$13*($B$7+$B$8^2))*$B$9*(1-$B$10))</f>
        <v>3848.54229386894</v>
      </c>
      <c r="P833" s="14" t="n">
        <f aca="true">$B$16+NORMINV(RAND(),0,SQRT($B$13*($B$7+$B$8^2))*$B$9*(1-$B$10))</f>
        <v>3802.0607259715</v>
      </c>
      <c r="Q833" s="14" t="n">
        <f aca="true">$B$16+NORMINV(RAND(),0,SQRT($B$13*($B$7+$B$8^2))*$B$9*(1-$B$10))</f>
        <v>4322.48730811562</v>
      </c>
      <c r="R833" s="14" t="n">
        <f aca="false">$B$4-13*($B$5+$B$6)/30-IF($B$11&lt;=13,$B$12,0)+0</f>
        <v>8876.66666666667</v>
      </c>
      <c r="S833" s="14" t="n">
        <f aca="false">$B$4-27*($B$5+$B$6)/30-IF($B$11&lt;=27,$B$12,0)+L833</f>
        <v>11009.6657862543</v>
      </c>
      <c r="T833" s="14" t="n">
        <f aca="false">$B$4-41*($B$5+$B$6)/30-IF($B$11&lt;=41,$B$12,0)+L833+M833</f>
        <v>1912.5982494002</v>
      </c>
      <c r="U833" s="14" t="n">
        <f aca="false">$B$4-55*($B$5+$B$6)/30-IF($B$11&lt;=55,$B$12,0)+L833+M833+N833</f>
        <v>4156.17644629079</v>
      </c>
      <c r="V833" s="14" t="n">
        <f aca="false">$B$4-69*($B$5+$B$6)/30-IF($B$11&lt;=69,$B$12,0)+L833+M833+N833+O833</f>
        <v>5718.05207349306</v>
      </c>
      <c r="W833" s="14" t="n">
        <f aca="false">$B$4-83*($B$5+$B$6)/30-IF($B$11&lt;=83,$B$12,0)+L833+M833+N833+O833+P833</f>
        <v>7233.44613279789</v>
      </c>
      <c r="X833" s="14" t="n">
        <f aca="false">$B$4-90*($B$5+$B$6)/30-IF($B$11&lt;=90,$B$12,0)+L833+M833+N833+O833+P833+Q833</f>
        <v>10412.6001075802</v>
      </c>
      <c r="AA833" s="14" t="n">
        <f aca="false">MIN(R833:X833)</f>
        <v>1912.5982494002</v>
      </c>
    </row>
    <row r="834" customFormat="false" ht="15" hidden="false" customHeight="false" outlineLevel="0" collapsed="false">
      <c r="K834" s="2" t="n">
        <v>829</v>
      </c>
      <c r="L834" s="14" t="n">
        <f aca="true">$B$16+NORMINV(RAND(),0,SQRT($B$13*($B$7+$B$8^2))*$B$9*(1-$B$10))</f>
        <v>4010.3910844778</v>
      </c>
      <c r="M834" s="14" t="n">
        <f aca="true">$B$16+NORMINV(RAND(),0,SQRT($B$13*($B$7+$B$8^2))*$B$9*(1-$B$10))</f>
        <v>3763.39831703758</v>
      </c>
      <c r="N834" s="14" t="n">
        <f aca="true">$B$16+NORMINV(RAND(),0,SQRT($B$13*($B$7+$B$8^2))*$B$9*(1-$B$10))</f>
        <v>3592.69507816027</v>
      </c>
      <c r="O834" s="14" t="n">
        <f aca="true">$B$16+NORMINV(RAND(),0,SQRT($B$13*($B$7+$B$8^2))*$B$9*(1-$B$10))</f>
        <v>4087.42251940225</v>
      </c>
      <c r="P834" s="14" t="n">
        <f aca="true">$B$16+NORMINV(RAND(),0,SQRT($B$13*($B$7+$B$8^2))*$B$9*(1-$B$10))</f>
        <v>3967.02487102662</v>
      </c>
      <c r="Q834" s="14" t="n">
        <f aca="true">$B$16+NORMINV(RAND(),0,SQRT($B$13*($B$7+$B$8^2))*$B$9*(1-$B$10))</f>
        <v>3582.57549714882</v>
      </c>
      <c r="R834" s="14" t="n">
        <f aca="false">$B$4-13*($B$5+$B$6)/30-IF($B$11&lt;=13,$B$12,0)+0</f>
        <v>8876.66666666667</v>
      </c>
      <c r="S834" s="14" t="n">
        <f aca="false">$B$4-27*($B$5+$B$6)/30-IF($B$11&lt;=27,$B$12,0)+L834</f>
        <v>10600.3910844778</v>
      </c>
      <c r="T834" s="14" t="n">
        <f aca="false">$B$4-41*($B$5+$B$6)/30-IF($B$11&lt;=41,$B$12,0)+L834+M834</f>
        <v>892.322734848716</v>
      </c>
      <c r="U834" s="14" t="n">
        <f aca="false">$B$4-55*($B$5+$B$6)/30-IF($B$11&lt;=55,$B$12,0)+L834+M834+N834</f>
        <v>2198.35114634232</v>
      </c>
      <c r="V834" s="14" t="n">
        <f aca="false">$B$4-69*($B$5+$B$6)/30-IF($B$11&lt;=69,$B$12,0)+L834+M834+N834+O834</f>
        <v>3999.10699907791</v>
      </c>
      <c r="W834" s="14" t="n">
        <f aca="false">$B$4-83*($B$5+$B$6)/30-IF($B$11&lt;=83,$B$12,0)+L834+M834+N834+O834+P834</f>
        <v>5679.46520343787</v>
      </c>
      <c r="X834" s="14" t="n">
        <f aca="false">$B$4-90*($B$5+$B$6)/30-IF($B$11&lt;=90,$B$12,0)+L834+M834+N834+O834+P834+Q834</f>
        <v>8118.70736725335</v>
      </c>
      <c r="AA834" s="14" t="n">
        <f aca="false">MIN(R834:X834)</f>
        <v>892.322734848716</v>
      </c>
    </row>
    <row r="835" customFormat="false" ht="15" hidden="false" customHeight="false" outlineLevel="0" collapsed="false">
      <c r="K835" s="2" t="n">
        <v>830</v>
      </c>
      <c r="L835" s="14" t="n">
        <f aca="true">$B$16+NORMINV(RAND(),0,SQRT($B$13*($B$7+$B$8^2))*$B$9*(1-$B$10))</f>
        <v>4548.7821965568</v>
      </c>
      <c r="M835" s="14" t="n">
        <f aca="true">$B$16+NORMINV(RAND(),0,SQRT($B$13*($B$7+$B$8^2))*$B$9*(1-$B$10))</f>
        <v>3867.3861170319</v>
      </c>
      <c r="N835" s="14" t="n">
        <f aca="true">$B$16+NORMINV(RAND(),0,SQRT($B$13*($B$7+$B$8^2))*$B$9*(1-$B$10))</f>
        <v>3943.65713148634</v>
      </c>
      <c r="O835" s="14" t="n">
        <f aca="true">$B$16+NORMINV(RAND(),0,SQRT($B$13*($B$7+$B$8^2))*$B$9*(1-$B$10))</f>
        <v>3660.27738861254</v>
      </c>
      <c r="P835" s="14" t="n">
        <f aca="true">$B$16+NORMINV(RAND(),0,SQRT($B$13*($B$7+$B$8^2))*$B$9*(1-$B$10))</f>
        <v>4369.43847139399</v>
      </c>
      <c r="Q835" s="14" t="n">
        <f aca="true">$B$16+NORMINV(RAND(),0,SQRT($B$13*($B$7+$B$8^2))*$B$9*(1-$B$10))</f>
        <v>3798.94991059906</v>
      </c>
      <c r="R835" s="14" t="n">
        <f aca="false">$B$4-13*($B$5+$B$6)/30-IF($B$11&lt;=13,$B$12,0)+0</f>
        <v>8876.66666666667</v>
      </c>
      <c r="S835" s="14" t="n">
        <f aca="false">$B$4-27*($B$5+$B$6)/30-IF($B$11&lt;=27,$B$12,0)+L835</f>
        <v>11138.7821965568</v>
      </c>
      <c r="T835" s="14" t="n">
        <f aca="false">$B$4-41*($B$5+$B$6)/30-IF($B$11&lt;=41,$B$12,0)+L835+M835</f>
        <v>1534.70164692203</v>
      </c>
      <c r="U835" s="14" t="n">
        <f aca="false">$B$4-55*($B$5+$B$6)/30-IF($B$11&lt;=55,$B$12,0)+L835+M835+N835</f>
        <v>3191.6921117417</v>
      </c>
      <c r="V835" s="14" t="n">
        <f aca="false">$B$4-69*($B$5+$B$6)/30-IF($B$11&lt;=69,$B$12,0)+L835+M835+N835+O835</f>
        <v>4565.30283368757</v>
      </c>
      <c r="W835" s="14" t="n">
        <f aca="false">$B$4-83*($B$5+$B$6)/30-IF($B$11&lt;=83,$B$12,0)+L835+M835+N835+O835+P835</f>
        <v>6648.07463841489</v>
      </c>
      <c r="X835" s="14" t="n">
        <f aca="false">$B$4-90*($B$5+$B$6)/30-IF($B$11&lt;=90,$B$12,0)+L835+M835+N835+O835+P835+Q835</f>
        <v>9303.69121568062</v>
      </c>
      <c r="AA835" s="14" t="n">
        <f aca="false">MIN(R835:X835)</f>
        <v>1534.70164692203</v>
      </c>
    </row>
    <row r="836" customFormat="false" ht="15" hidden="false" customHeight="false" outlineLevel="0" collapsed="false">
      <c r="K836" s="2" t="n">
        <v>831</v>
      </c>
      <c r="L836" s="14" t="n">
        <f aca="true">$B$16+NORMINV(RAND(),0,SQRT($B$13*($B$7+$B$8^2))*$B$9*(1-$B$10))</f>
        <v>3938.09990467246</v>
      </c>
      <c r="M836" s="14" t="n">
        <f aca="true">$B$16+NORMINV(RAND(),0,SQRT($B$13*($B$7+$B$8^2))*$B$9*(1-$B$10))</f>
        <v>3915.84381608459</v>
      </c>
      <c r="N836" s="14" t="n">
        <f aca="true">$B$16+NORMINV(RAND(),0,SQRT($B$13*($B$7+$B$8^2))*$B$9*(1-$B$10))</f>
        <v>3846.49483088474</v>
      </c>
      <c r="O836" s="14" t="n">
        <f aca="true">$B$16+NORMINV(RAND(),0,SQRT($B$13*($B$7+$B$8^2))*$B$9*(1-$B$10))</f>
        <v>3430.52700148182</v>
      </c>
      <c r="P836" s="14" t="n">
        <f aca="true">$B$16+NORMINV(RAND(),0,SQRT($B$13*($B$7+$B$8^2))*$B$9*(1-$B$10))</f>
        <v>4355.71864352675</v>
      </c>
      <c r="Q836" s="14" t="n">
        <f aca="true">$B$16+NORMINV(RAND(),0,SQRT($B$13*($B$7+$B$8^2))*$B$9*(1-$B$10))</f>
        <v>3582.38942898622</v>
      </c>
      <c r="R836" s="14" t="n">
        <f aca="false">$B$4-13*($B$5+$B$6)/30-IF($B$11&lt;=13,$B$12,0)+0</f>
        <v>8876.66666666667</v>
      </c>
      <c r="S836" s="14" t="n">
        <f aca="false">$B$4-27*($B$5+$B$6)/30-IF($B$11&lt;=27,$B$12,0)+L836</f>
        <v>10528.0999046725</v>
      </c>
      <c r="T836" s="14" t="n">
        <f aca="false">$B$4-41*($B$5+$B$6)/30-IF($B$11&lt;=41,$B$12,0)+L836+M836</f>
        <v>972.477054090384</v>
      </c>
      <c r="U836" s="14" t="n">
        <f aca="false">$B$4-55*($B$5+$B$6)/30-IF($B$11&lt;=55,$B$12,0)+L836+M836+N836</f>
        <v>2532.30521830845</v>
      </c>
      <c r="V836" s="14" t="n">
        <f aca="false">$B$4-69*($B$5+$B$6)/30-IF($B$11&lt;=69,$B$12,0)+L836+M836+N836+O836</f>
        <v>3676.16555312361</v>
      </c>
      <c r="W836" s="14" t="n">
        <f aca="false">$B$4-83*($B$5+$B$6)/30-IF($B$11&lt;=83,$B$12,0)+L836+M836+N836+O836+P836</f>
        <v>5745.2175299837</v>
      </c>
      <c r="X836" s="14" t="n">
        <f aca="false">$B$4-90*($B$5+$B$6)/30-IF($B$11&lt;=90,$B$12,0)+L836+M836+N836+O836+P836+Q836</f>
        <v>8184.27362563658</v>
      </c>
      <c r="AA836" s="14" t="n">
        <f aca="false">MIN(R836:X836)</f>
        <v>972.477054090384</v>
      </c>
    </row>
    <row r="837" customFormat="false" ht="15" hidden="false" customHeight="false" outlineLevel="0" collapsed="false">
      <c r="K837" s="2" t="n">
        <v>832</v>
      </c>
      <c r="L837" s="14" t="n">
        <f aca="true">$B$16+NORMINV(RAND(),0,SQRT($B$13*($B$7+$B$8^2))*$B$9*(1-$B$10))</f>
        <v>4232.12898955779</v>
      </c>
      <c r="M837" s="14" t="n">
        <f aca="true">$B$16+NORMINV(RAND(),0,SQRT($B$13*($B$7+$B$8^2))*$B$9*(1-$B$10))</f>
        <v>3701.02768086445</v>
      </c>
      <c r="N837" s="14" t="n">
        <f aca="true">$B$16+NORMINV(RAND(),0,SQRT($B$13*($B$7+$B$8^2))*$B$9*(1-$B$10))</f>
        <v>4145.94006594015</v>
      </c>
      <c r="O837" s="14" t="n">
        <f aca="true">$B$16+NORMINV(RAND(),0,SQRT($B$13*($B$7+$B$8^2))*$B$9*(1-$B$10))</f>
        <v>3936.09124951447</v>
      </c>
      <c r="P837" s="14" t="n">
        <f aca="true">$B$16+NORMINV(RAND(),0,SQRT($B$13*($B$7+$B$8^2))*$B$9*(1-$B$10))</f>
        <v>3833.02477361534</v>
      </c>
      <c r="Q837" s="14" t="n">
        <f aca="true">$B$16+NORMINV(RAND(),0,SQRT($B$13*($B$7+$B$8^2))*$B$9*(1-$B$10))</f>
        <v>3701.22444600068</v>
      </c>
      <c r="R837" s="14" t="n">
        <f aca="false">$B$4-13*($B$5+$B$6)/30-IF($B$11&lt;=13,$B$12,0)+0</f>
        <v>8876.66666666667</v>
      </c>
      <c r="S837" s="14" t="n">
        <f aca="false">$B$4-27*($B$5+$B$6)/30-IF($B$11&lt;=27,$B$12,0)+L837</f>
        <v>10822.1289895578</v>
      </c>
      <c r="T837" s="14" t="n">
        <f aca="false">$B$4-41*($B$5+$B$6)/30-IF($B$11&lt;=41,$B$12,0)+L837+M837</f>
        <v>1051.69000375557</v>
      </c>
      <c r="U837" s="14" t="n">
        <f aca="false">$B$4-55*($B$5+$B$6)/30-IF($B$11&lt;=55,$B$12,0)+L837+M837+N837</f>
        <v>2910.96340302906</v>
      </c>
      <c r="V837" s="14" t="n">
        <f aca="false">$B$4-69*($B$5+$B$6)/30-IF($B$11&lt;=69,$B$12,0)+L837+M837+N837+O837</f>
        <v>4560.38798587687</v>
      </c>
      <c r="W837" s="14" t="n">
        <f aca="false">$B$4-83*($B$5+$B$6)/30-IF($B$11&lt;=83,$B$12,0)+L837+M837+N837+O837+P837</f>
        <v>6106.74609282554</v>
      </c>
      <c r="X837" s="14" t="n">
        <f aca="false">$B$4-90*($B$5+$B$6)/30-IF($B$11&lt;=90,$B$12,0)+L837+M837+N837+O837+P837+Q837</f>
        <v>8664.63720549289</v>
      </c>
      <c r="AA837" s="14" t="n">
        <f aca="false">MIN(R837:X837)</f>
        <v>1051.69000375557</v>
      </c>
    </row>
    <row r="838" customFormat="false" ht="15" hidden="false" customHeight="false" outlineLevel="0" collapsed="false">
      <c r="K838" s="2" t="n">
        <v>833</v>
      </c>
      <c r="L838" s="14" t="n">
        <f aca="true">$B$16+NORMINV(RAND(),0,SQRT($B$13*($B$7+$B$8^2))*$B$9*(1-$B$10))</f>
        <v>4319.76704931257</v>
      </c>
      <c r="M838" s="14" t="n">
        <f aca="true">$B$16+NORMINV(RAND(),0,SQRT($B$13*($B$7+$B$8^2))*$B$9*(1-$B$10))</f>
        <v>3512.63009414376</v>
      </c>
      <c r="N838" s="14" t="n">
        <f aca="true">$B$16+NORMINV(RAND(),0,SQRT($B$13*($B$7+$B$8^2))*$B$9*(1-$B$10))</f>
        <v>4724.08152019662</v>
      </c>
      <c r="O838" s="14" t="n">
        <f aca="true">$B$16+NORMINV(RAND(),0,SQRT($B$13*($B$7+$B$8^2))*$B$9*(1-$B$10))</f>
        <v>3950.4078192064</v>
      </c>
      <c r="P838" s="14" t="n">
        <f aca="true">$B$16+NORMINV(RAND(),0,SQRT($B$13*($B$7+$B$8^2))*$B$9*(1-$B$10))</f>
        <v>4396.85929824273</v>
      </c>
      <c r="Q838" s="14" t="n">
        <f aca="true">$B$16+NORMINV(RAND(),0,SQRT($B$13*($B$7+$B$8^2))*$B$9*(1-$B$10))</f>
        <v>3796.39766486182</v>
      </c>
      <c r="R838" s="14" t="n">
        <f aca="false">$B$4-13*($B$5+$B$6)/30-IF($B$11&lt;=13,$B$12,0)+0</f>
        <v>8876.66666666667</v>
      </c>
      <c r="S838" s="14" t="n">
        <f aca="false">$B$4-27*($B$5+$B$6)/30-IF($B$11&lt;=27,$B$12,0)+L838</f>
        <v>10909.7670493126</v>
      </c>
      <c r="T838" s="14" t="n">
        <f aca="false">$B$4-41*($B$5+$B$6)/30-IF($B$11&lt;=41,$B$12,0)+L838+M838</f>
        <v>950.930476789658</v>
      </c>
      <c r="U838" s="14" t="n">
        <f aca="false">$B$4-55*($B$5+$B$6)/30-IF($B$11&lt;=55,$B$12,0)+L838+M838+N838</f>
        <v>3388.34533031961</v>
      </c>
      <c r="V838" s="14" t="n">
        <f aca="false">$B$4-69*($B$5+$B$6)/30-IF($B$11&lt;=69,$B$12,0)+L838+M838+N838+O838</f>
        <v>5052.08648285934</v>
      </c>
      <c r="W838" s="14" t="n">
        <f aca="false">$B$4-83*($B$5+$B$6)/30-IF($B$11&lt;=83,$B$12,0)+L838+M838+N838+O838+P838</f>
        <v>7162.27911443541</v>
      </c>
      <c r="X838" s="14" t="n">
        <f aca="false">$B$4-90*($B$5+$B$6)/30-IF($B$11&lt;=90,$B$12,0)+L838+M838+N838+O838+P838+Q838</f>
        <v>9815.34344596389</v>
      </c>
      <c r="AA838" s="14" t="n">
        <f aca="false">MIN(R838:X838)</f>
        <v>950.930476789658</v>
      </c>
    </row>
    <row r="839" customFormat="false" ht="15" hidden="false" customHeight="false" outlineLevel="0" collapsed="false">
      <c r="K839" s="2" t="n">
        <v>834</v>
      </c>
      <c r="L839" s="14" t="n">
        <f aca="true">$B$16+NORMINV(RAND(),0,SQRT($B$13*($B$7+$B$8^2))*$B$9*(1-$B$10))</f>
        <v>4554.8250479157</v>
      </c>
      <c r="M839" s="14" t="n">
        <f aca="true">$B$16+NORMINV(RAND(),0,SQRT($B$13*($B$7+$B$8^2))*$B$9*(1-$B$10))</f>
        <v>3971.68057815874</v>
      </c>
      <c r="N839" s="14" t="n">
        <f aca="true">$B$16+NORMINV(RAND(),0,SQRT($B$13*($B$7+$B$8^2))*$B$9*(1-$B$10))</f>
        <v>3949.81663576564</v>
      </c>
      <c r="O839" s="14" t="n">
        <f aca="true">$B$16+NORMINV(RAND(),0,SQRT($B$13*($B$7+$B$8^2))*$B$9*(1-$B$10))</f>
        <v>4338.28070644791</v>
      </c>
      <c r="P839" s="14" t="n">
        <f aca="true">$B$16+NORMINV(RAND(),0,SQRT($B$13*($B$7+$B$8^2))*$B$9*(1-$B$10))</f>
        <v>4382.81179016824</v>
      </c>
      <c r="Q839" s="14" t="n">
        <f aca="true">$B$16+NORMINV(RAND(),0,SQRT($B$13*($B$7+$B$8^2))*$B$9*(1-$B$10))</f>
        <v>3812.82005413978</v>
      </c>
      <c r="R839" s="14" t="n">
        <f aca="false">$B$4-13*($B$5+$B$6)/30-IF($B$11&lt;=13,$B$12,0)+0</f>
        <v>8876.66666666667</v>
      </c>
      <c r="S839" s="14" t="n">
        <f aca="false">$B$4-27*($B$5+$B$6)/30-IF($B$11&lt;=27,$B$12,0)+L839</f>
        <v>11144.8250479157</v>
      </c>
      <c r="T839" s="14" t="n">
        <f aca="false">$B$4-41*($B$5+$B$6)/30-IF($B$11&lt;=41,$B$12,0)+L839+M839</f>
        <v>1645.03895940777</v>
      </c>
      <c r="U839" s="14" t="n">
        <f aca="false">$B$4-55*($B$5+$B$6)/30-IF($B$11&lt;=55,$B$12,0)+L839+M839+N839</f>
        <v>3308.18892850674</v>
      </c>
      <c r="V839" s="14" t="n">
        <f aca="false">$B$4-69*($B$5+$B$6)/30-IF($B$11&lt;=69,$B$12,0)+L839+M839+N839+O839</f>
        <v>5359.80296828799</v>
      </c>
      <c r="W839" s="14" t="n">
        <f aca="false">$B$4-83*($B$5+$B$6)/30-IF($B$11&lt;=83,$B$12,0)+L839+M839+N839+O839+P839</f>
        <v>7455.94809178956</v>
      </c>
      <c r="X839" s="14" t="n">
        <f aca="false">$B$4-90*($B$5+$B$6)/30-IF($B$11&lt;=90,$B$12,0)+L839+M839+N839+O839+P839+Q839</f>
        <v>10125.434812596</v>
      </c>
      <c r="AA839" s="14" t="n">
        <f aca="false">MIN(R839:X839)</f>
        <v>1645.03895940777</v>
      </c>
    </row>
    <row r="840" customFormat="false" ht="15" hidden="false" customHeight="false" outlineLevel="0" collapsed="false">
      <c r="K840" s="2" t="n">
        <v>835</v>
      </c>
      <c r="L840" s="14" t="n">
        <f aca="true">$B$16+NORMINV(RAND(),0,SQRT($B$13*($B$7+$B$8^2))*$B$9*(1-$B$10))</f>
        <v>4330.26078716492</v>
      </c>
      <c r="M840" s="14" t="n">
        <f aca="true">$B$16+NORMINV(RAND(),0,SQRT($B$13*($B$7+$B$8^2))*$B$9*(1-$B$10))</f>
        <v>4098.00871622556</v>
      </c>
      <c r="N840" s="14" t="n">
        <f aca="true">$B$16+NORMINV(RAND(),0,SQRT($B$13*($B$7+$B$8^2))*$B$9*(1-$B$10))</f>
        <v>4114.91706055266</v>
      </c>
      <c r="O840" s="14" t="n">
        <f aca="true">$B$16+NORMINV(RAND(),0,SQRT($B$13*($B$7+$B$8^2))*$B$9*(1-$B$10))</f>
        <v>4454.84387395911</v>
      </c>
      <c r="P840" s="14" t="n">
        <f aca="true">$B$16+NORMINV(RAND(),0,SQRT($B$13*($B$7+$B$8^2))*$B$9*(1-$B$10))</f>
        <v>4262.00568191938</v>
      </c>
      <c r="Q840" s="14" t="n">
        <f aca="true">$B$16+NORMINV(RAND(),0,SQRT($B$13*($B$7+$B$8^2))*$B$9*(1-$B$10))</f>
        <v>3861.89493441966</v>
      </c>
      <c r="R840" s="14" t="n">
        <f aca="false">$B$4-13*($B$5+$B$6)/30-IF($B$11&lt;=13,$B$12,0)+0</f>
        <v>8876.66666666667</v>
      </c>
      <c r="S840" s="14" t="n">
        <f aca="false">$B$4-27*($B$5+$B$6)/30-IF($B$11&lt;=27,$B$12,0)+L840</f>
        <v>10920.2607871649</v>
      </c>
      <c r="T840" s="14" t="n">
        <f aca="false">$B$4-41*($B$5+$B$6)/30-IF($B$11&lt;=41,$B$12,0)+L840+M840</f>
        <v>1546.80283672381</v>
      </c>
      <c r="U840" s="14" t="n">
        <f aca="false">$B$4-55*($B$5+$B$6)/30-IF($B$11&lt;=55,$B$12,0)+L840+M840+N840</f>
        <v>3375.0532306098</v>
      </c>
      <c r="V840" s="14" t="n">
        <f aca="false">$B$4-69*($B$5+$B$6)/30-IF($B$11&lt;=69,$B$12,0)+L840+M840+N840+O840</f>
        <v>5543.23043790224</v>
      </c>
      <c r="W840" s="14" t="n">
        <f aca="false">$B$4-83*($B$5+$B$6)/30-IF($B$11&lt;=83,$B$12,0)+L840+M840+N840+O840+P840</f>
        <v>7518.56945315495</v>
      </c>
      <c r="X840" s="14" t="n">
        <f aca="false">$B$4-90*($B$5+$B$6)/30-IF($B$11&lt;=90,$B$12,0)+L840+M840+N840+O840+P840+Q840</f>
        <v>10237.1310542413</v>
      </c>
      <c r="AA840" s="14" t="n">
        <f aca="false">MIN(R840:X840)</f>
        <v>1546.80283672381</v>
      </c>
    </row>
    <row r="841" customFormat="false" ht="15" hidden="false" customHeight="false" outlineLevel="0" collapsed="false">
      <c r="K841" s="2" t="n">
        <v>836</v>
      </c>
      <c r="L841" s="14" t="n">
        <f aca="true">$B$16+NORMINV(RAND(),0,SQRT($B$13*($B$7+$B$8^2))*$B$9*(1-$B$10))</f>
        <v>4027.66951931915</v>
      </c>
      <c r="M841" s="14" t="n">
        <f aca="true">$B$16+NORMINV(RAND(),0,SQRT($B$13*($B$7+$B$8^2))*$B$9*(1-$B$10))</f>
        <v>4427.69318953733</v>
      </c>
      <c r="N841" s="14" t="n">
        <f aca="true">$B$16+NORMINV(RAND(),0,SQRT($B$13*($B$7+$B$8^2))*$B$9*(1-$B$10))</f>
        <v>4328.74852244653</v>
      </c>
      <c r="O841" s="14" t="n">
        <f aca="true">$B$16+NORMINV(RAND(),0,SQRT($B$13*($B$7+$B$8^2))*$B$9*(1-$B$10))</f>
        <v>4568.42845031423</v>
      </c>
      <c r="P841" s="14" t="n">
        <f aca="true">$B$16+NORMINV(RAND(),0,SQRT($B$13*($B$7+$B$8^2))*$B$9*(1-$B$10))</f>
        <v>4021.95960259266</v>
      </c>
      <c r="Q841" s="14" t="n">
        <f aca="true">$B$16+NORMINV(RAND(),0,SQRT($B$13*($B$7+$B$8^2))*$B$9*(1-$B$10))</f>
        <v>3895.69445103864</v>
      </c>
      <c r="R841" s="14" t="n">
        <f aca="false">$B$4-13*($B$5+$B$6)/30-IF($B$11&lt;=13,$B$12,0)+0</f>
        <v>8876.66666666667</v>
      </c>
      <c r="S841" s="14" t="n">
        <f aca="false">$B$4-27*($B$5+$B$6)/30-IF($B$11&lt;=27,$B$12,0)+L841</f>
        <v>10617.6695193192</v>
      </c>
      <c r="T841" s="14" t="n">
        <f aca="false">$B$4-41*($B$5+$B$6)/30-IF($B$11&lt;=41,$B$12,0)+L841+M841</f>
        <v>1573.89604218981</v>
      </c>
      <c r="U841" s="14" t="n">
        <f aca="false">$B$4-55*($B$5+$B$6)/30-IF($B$11&lt;=55,$B$12,0)+L841+M841+N841</f>
        <v>3615.97789796968</v>
      </c>
      <c r="V841" s="14" t="n">
        <f aca="false">$B$4-69*($B$5+$B$6)/30-IF($B$11&lt;=69,$B$12,0)+L841+M841+N841+O841</f>
        <v>5897.73968161724</v>
      </c>
      <c r="W841" s="14" t="n">
        <f aca="false">$B$4-83*($B$5+$B$6)/30-IF($B$11&lt;=83,$B$12,0)+L841+M841+N841+O841+P841</f>
        <v>7633.03261754323</v>
      </c>
      <c r="X841" s="14" t="n">
        <f aca="false">$B$4-90*($B$5+$B$6)/30-IF($B$11&lt;=90,$B$12,0)+L841+M841+N841+O841+P841+Q841</f>
        <v>10385.3937352485</v>
      </c>
      <c r="AA841" s="14" t="n">
        <f aca="false">MIN(R841:X841)</f>
        <v>1573.89604218981</v>
      </c>
    </row>
    <row r="842" customFormat="false" ht="15" hidden="false" customHeight="false" outlineLevel="0" collapsed="false">
      <c r="K842" s="2" t="n">
        <v>837</v>
      </c>
      <c r="L842" s="14" t="n">
        <f aca="true">$B$16+NORMINV(RAND(),0,SQRT($B$13*($B$7+$B$8^2))*$B$9*(1-$B$10))</f>
        <v>4034.4794522141</v>
      </c>
      <c r="M842" s="14" t="n">
        <f aca="true">$B$16+NORMINV(RAND(),0,SQRT($B$13*($B$7+$B$8^2))*$B$9*(1-$B$10))</f>
        <v>3787.07334286872</v>
      </c>
      <c r="N842" s="14" t="n">
        <f aca="true">$B$16+NORMINV(RAND(),0,SQRT($B$13*($B$7+$B$8^2))*$B$9*(1-$B$10))</f>
        <v>4265.087409698</v>
      </c>
      <c r="O842" s="14" t="n">
        <f aca="true">$B$16+NORMINV(RAND(),0,SQRT($B$13*($B$7+$B$8^2))*$B$9*(1-$B$10))</f>
        <v>4014.17718845169</v>
      </c>
      <c r="P842" s="14" t="n">
        <f aca="true">$B$16+NORMINV(RAND(),0,SQRT($B$13*($B$7+$B$8^2))*$B$9*(1-$B$10))</f>
        <v>3818.22689238727</v>
      </c>
      <c r="Q842" s="14" t="n">
        <f aca="true">$B$16+NORMINV(RAND(),0,SQRT($B$13*($B$7+$B$8^2))*$B$9*(1-$B$10))</f>
        <v>4634.48040086636</v>
      </c>
      <c r="R842" s="14" t="n">
        <f aca="false">$B$4-13*($B$5+$B$6)/30-IF($B$11&lt;=13,$B$12,0)+0</f>
        <v>8876.66666666667</v>
      </c>
      <c r="S842" s="14" t="n">
        <f aca="false">$B$4-27*($B$5+$B$6)/30-IF($B$11&lt;=27,$B$12,0)+L842</f>
        <v>10624.4794522141</v>
      </c>
      <c r="T842" s="14" t="n">
        <f aca="false">$B$4-41*($B$5+$B$6)/30-IF($B$11&lt;=41,$B$12,0)+L842+M842</f>
        <v>940.086128416147</v>
      </c>
      <c r="U842" s="14" t="n">
        <f aca="false">$B$4-55*($B$5+$B$6)/30-IF($B$11&lt;=55,$B$12,0)+L842+M842+N842</f>
        <v>2918.50687144748</v>
      </c>
      <c r="V842" s="14" t="n">
        <f aca="false">$B$4-69*($B$5+$B$6)/30-IF($B$11&lt;=69,$B$12,0)+L842+M842+N842+O842</f>
        <v>4646.0173932325</v>
      </c>
      <c r="W842" s="14" t="n">
        <f aca="false">$B$4-83*($B$5+$B$6)/30-IF($B$11&lt;=83,$B$12,0)+L842+M842+N842+O842+P842</f>
        <v>6177.5776189531</v>
      </c>
      <c r="X842" s="14" t="n">
        <f aca="false">$B$4-90*($B$5+$B$6)/30-IF($B$11&lt;=90,$B$12,0)+L842+M842+N842+O842+P842+Q842</f>
        <v>9668.72468648612</v>
      </c>
      <c r="AA842" s="14" t="n">
        <f aca="false">MIN(R842:X842)</f>
        <v>940.086128416147</v>
      </c>
    </row>
    <row r="843" customFormat="false" ht="15" hidden="false" customHeight="false" outlineLevel="0" collapsed="false">
      <c r="K843" s="2" t="n">
        <v>838</v>
      </c>
      <c r="L843" s="14" t="n">
        <f aca="true">$B$16+NORMINV(RAND(),0,SQRT($B$13*($B$7+$B$8^2))*$B$9*(1-$B$10))</f>
        <v>3999.13534758991</v>
      </c>
      <c r="M843" s="14" t="n">
        <f aca="true">$B$16+NORMINV(RAND(),0,SQRT($B$13*($B$7+$B$8^2))*$B$9*(1-$B$10))</f>
        <v>3704.47020561279</v>
      </c>
      <c r="N843" s="14" t="n">
        <f aca="true">$B$16+NORMINV(RAND(),0,SQRT($B$13*($B$7+$B$8^2))*$B$9*(1-$B$10))</f>
        <v>3666.68993462051</v>
      </c>
      <c r="O843" s="14" t="n">
        <f aca="true">$B$16+NORMINV(RAND(),0,SQRT($B$13*($B$7+$B$8^2))*$B$9*(1-$B$10))</f>
        <v>3889.54482693124</v>
      </c>
      <c r="P843" s="14" t="n">
        <f aca="true">$B$16+NORMINV(RAND(),0,SQRT($B$13*($B$7+$B$8^2))*$B$9*(1-$B$10))</f>
        <v>4121.73197733094</v>
      </c>
      <c r="Q843" s="14" t="n">
        <f aca="true">$B$16+NORMINV(RAND(),0,SQRT($B$13*($B$7+$B$8^2))*$B$9*(1-$B$10))</f>
        <v>3666.30550438689</v>
      </c>
      <c r="R843" s="14" t="n">
        <f aca="false">$B$4-13*($B$5+$B$6)/30-IF($B$11&lt;=13,$B$12,0)+0</f>
        <v>8876.66666666667</v>
      </c>
      <c r="S843" s="14" t="n">
        <f aca="false">$B$4-27*($B$5+$B$6)/30-IF($B$11&lt;=27,$B$12,0)+L843</f>
        <v>10589.1353475899</v>
      </c>
      <c r="T843" s="14" t="n">
        <f aca="false">$B$4-41*($B$5+$B$6)/30-IF($B$11&lt;=41,$B$12,0)+L843+M843</f>
        <v>822.138886536032</v>
      </c>
      <c r="U843" s="14" t="n">
        <f aca="false">$B$4-55*($B$5+$B$6)/30-IF($B$11&lt;=55,$B$12,0)+L843+M843+N843</f>
        <v>2202.16215448988</v>
      </c>
      <c r="V843" s="14" t="n">
        <f aca="false">$B$4-69*($B$5+$B$6)/30-IF($B$11&lt;=69,$B$12,0)+L843+M843+N843+O843</f>
        <v>3805.04031475445</v>
      </c>
      <c r="W843" s="14" t="n">
        <f aca="false">$B$4-83*($B$5+$B$6)/30-IF($B$11&lt;=83,$B$12,0)+L843+M843+N843+O843+P843</f>
        <v>5640.10562541872</v>
      </c>
      <c r="X843" s="14" t="n">
        <f aca="false">$B$4-90*($B$5+$B$6)/30-IF($B$11&lt;=90,$B$12,0)+L843+M843+N843+O843+P843+Q843</f>
        <v>8163.07779647228</v>
      </c>
      <c r="AA843" s="14" t="n">
        <f aca="false">MIN(R843:X843)</f>
        <v>822.138886536032</v>
      </c>
    </row>
    <row r="844" customFormat="false" ht="15" hidden="false" customHeight="false" outlineLevel="0" collapsed="false">
      <c r="K844" s="2" t="n">
        <v>839</v>
      </c>
      <c r="L844" s="14" t="n">
        <f aca="true">$B$16+NORMINV(RAND(),0,SQRT($B$13*($B$7+$B$8^2))*$B$9*(1-$B$10))</f>
        <v>3847.35631316007</v>
      </c>
      <c r="M844" s="14" t="n">
        <f aca="true">$B$16+NORMINV(RAND(),0,SQRT($B$13*($B$7+$B$8^2))*$B$9*(1-$B$10))</f>
        <v>3689.1932256325</v>
      </c>
      <c r="N844" s="14" t="n">
        <f aca="true">$B$16+NORMINV(RAND(),0,SQRT($B$13*($B$7+$B$8^2))*$B$9*(1-$B$10))</f>
        <v>3860.26427273289</v>
      </c>
      <c r="O844" s="14" t="n">
        <f aca="true">$B$16+NORMINV(RAND(),0,SQRT($B$13*($B$7+$B$8^2))*$B$9*(1-$B$10))</f>
        <v>3637.82361003679</v>
      </c>
      <c r="P844" s="14" t="n">
        <f aca="true">$B$16+NORMINV(RAND(),0,SQRT($B$13*($B$7+$B$8^2))*$B$9*(1-$B$10))</f>
        <v>4009.10727673299</v>
      </c>
      <c r="Q844" s="14" t="n">
        <f aca="true">$B$16+NORMINV(RAND(),0,SQRT($B$13*($B$7+$B$8^2))*$B$9*(1-$B$10))</f>
        <v>3995.56132899235</v>
      </c>
      <c r="R844" s="14" t="n">
        <f aca="false">$B$4-13*($B$5+$B$6)/30-IF($B$11&lt;=13,$B$12,0)+0</f>
        <v>8876.66666666667</v>
      </c>
      <c r="S844" s="14" t="n">
        <f aca="false">$B$4-27*($B$5+$B$6)/30-IF($B$11&lt;=27,$B$12,0)+L844</f>
        <v>10437.3563131601</v>
      </c>
      <c r="T844" s="14" t="n">
        <f aca="false">$B$4-41*($B$5+$B$6)/30-IF($B$11&lt;=41,$B$12,0)+L844+M844</f>
        <v>655.082872125903</v>
      </c>
      <c r="U844" s="14" t="n">
        <f aca="false">$B$4-55*($B$5+$B$6)/30-IF($B$11&lt;=55,$B$12,0)+L844+M844+N844</f>
        <v>2228.68047819213</v>
      </c>
      <c r="V844" s="14" t="n">
        <f aca="false">$B$4-69*($B$5+$B$6)/30-IF($B$11&lt;=69,$B$12,0)+L844+M844+N844+O844</f>
        <v>3579.83742156226</v>
      </c>
      <c r="W844" s="14" t="n">
        <f aca="false">$B$4-83*($B$5+$B$6)/30-IF($B$11&lt;=83,$B$12,0)+L844+M844+N844+O844+P844</f>
        <v>5302.27803162858</v>
      </c>
      <c r="X844" s="14" t="n">
        <f aca="false">$B$4-90*($B$5+$B$6)/30-IF($B$11&lt;=90,$B$12,0)+L844+M844+N844+O844+P844+Q844</f>
        <v>8154.5060272876</v>
      </c>
      <c r="AA844" s="14" t="n">
        <f aca="false">MIN(R844:X844)</f>
        <v>655.082872125903</v>
      </c>
    </row>
    <row r="845" customFormat="false" ht="15" hidden="false" customHeight="false" outlineLevel="0" collapsed="false">
      <c r="K845" s="2" t="n">
        <v>840</v>
      </c>
      <c r="L845" s="14" t="n">
        <f aca="true">$B$16+NORMINV(RAND(),0,SQRT($B$13*($B$7+$B$8^2))*$B$9*(1-$B$10))</f>
        <v>4162.05930238761</v>
      </c>
      <c r="M845" s="14" t="n">
        <f aca="true">$B$16+NORMINV(RAND(),0,SQRT($B$13*($B$7+$B$8^2))*$B$9*(1-$B$10))</f>
        <v>4248.30457940016</v>
      </c>
      <c r="N845" s="14" t="n">
        <f aca="true">$B$16+NORMINV(RAND(),0,SQRT($B$13*($B$7+$B$8^2))*$B$9*(1-$B$10))</f>
        <v>3821.40943346664</v>
      </c>
      <c r="O845" s="14" t="n">
        <f aca="true">$B$16+NORMINV(RAND(),0,SQRT($B$13*($B$7+$B$8^2))*$B$9*(1-$B$10))</f>
        <v>4022.19471743599</v>
      </c>
      <c r="P845" s="14" t="n">
        <f aca="true">$B$16+NORMINV(RAND(),0,SQRT($B$13*($B$7+$B$8^2))*$B$9*(1-$B$10))</f>
        <v>4294.68662842198</v>
      </c>
      <c r="Q845" s="14" t="n">
        <f aca="true">$B$16+NORMINV(RAND(),0,SQRT($B$13*($B$7+$B$8^2))*$B$9*(1-$B$10))</f>
        <v>3914.54099457368</v>
      </c>
      <c r="R845" s="14" t="n">
        <f aca="false">$B$4-13*($B$5+$B$6)/30-IF($B$11&lt;=13,$B$12,0)+0</f>
        <v>8876.66666666667</v>
      </c>
      <c r="S845" s="14" t="n">
        <f aca="false">$B$4-27*($B$5+$B$6)/30-IF($B$11&lt;=27,$B$12,0)+L845</f>
        <v>10752.0593023876</v>
      </c>
      <c r="T845" s="14" t="n">
        <f aca="false">$B$4-41*($B$5+$B$6)/30-IF($B$11&lt;=41,$B$12,0)+L845+M845</f>
        <v>1528.8972151211</v>
      </c>
      <c r="U845" s="14" t="n">
        <f aca="false">$B$4-55*($B$5+$B$6)/30-IF($B$11&lt;=55,$B$12,0)+L845+M845+N845</f>
        <v>3063.63998192108</v>
      </c>
      <c r="V845" s="14" t="n">
        <f aca="false">$B$4-69*($B$5+$B$6)/30-IF($B$11&lt;=69,$B$12,0)+L845+M845+N845+O845</f>
        <v>4799.1680326904</v>
      </c>
      <c r="W845" s="14" t="n">
        <f aca="false">$B$4-83*($B$5+$B$6)/30-IF($B$11&lt;=83,$B$12,0)+L845+M845+N845+O845+P845</f>
        <v>6807.18799444572</v>
      </c>
      <c r="X845" s="14" t="n">
        <f aca="false">$B$4-90*($B$5+$B$6)/30-IF($B$11&lt;=90,$B$12,0)+L845+M845+N845+O845+P845+Q845</f>
        <v>9578.39565568607</v>
      </c>
      <c r="AA845" s="14" t="n">
        <f aca="false">MIN(R845:X845)</f>
        <v>1528.8972151211</v>
      </c>
    </row>
    <row r="846" customFormat="false" ht="15" hidden="false" customHeight="false" outlineLevel="0" collapsed="false">
      <c r="K846" s="2" t="n">
        <v>841</v>
      </c>
      <c r="L846" s="14" t="n">
        <f aca="true">$B$16+NORMINV(RAND(),0,SQRT($B$13*($B$7+$B$8^2))*$B$9*(1-$B$10))</f>
        <v>4163.23639713074</v>
      </c>
      <c r="M846" s="14" t="n">
        <f aca="true">$B$16+NORMINV(RAND(),0,SQRT($B$13*($B$7+$B$8^2))*$B$9*(1-$B$10))</f>
        <v>3777.31669902888</v>
      </c>
      <c r="N846" s="14" t="n">
        <f aca="true">$B$16+NORMINV(RAND(),0,SQRT($B$13*($B$7+$B$8^2))*$B$9*(1-$B$10))</f>
        <v>4299.5482227403</v>
      </c>
      <c r="O846" s="14" t="n">
        <f aca="true">$B$16+NORMINV(RAND(),0,SQRT($B$13*($B$7+$B$8^2))*$B$9*(1-$B$10))</f>
        <v>4157.86320854444</v>
      </c>
      <c r="P846" s="14" t="n">
        <f aca="true">$B$16+NORMINV(RAND(),0,SQRT($B$13*($B$7+$B$8^2))*$B$9*(1-$B$10))</f>
        <v>4614.82265319876</v>
      </c>
      <c r="Q846" s="14" t="n">
        <f aca="true">$B$16+NORMINV(RAND(),0,SQRT($B$13*($B$7+$B$8^2))*$B$9*(1-$B$10))</f>
        <v>3883.05276819129</v>
      </c>
      <c r="R846" s="14" t="n">
        <f aca="false">$B$4-13*($B$5+$B$6)/30-IF($B$11&lt;=13,$B$12,0)+0</f>
        <v>8876.66666666667</v>
      </c>
      <c r="S846" s="14" t="n">
        <f aca="false">$B$4-27*($B$5+$B$6)/30-IF($B$11&lt;=27,$B$12,0)+L846</f>
        <v>10753.2363971307</v>
      </c>
      <c r="T846" s="14" t="n">
        <f aca="false">$B$4-41*($B$5+$B$6)/30-IF($B$11&lt;=41,$B$12,0)+L846+M846</f>
        <v>1059.08642949295</v>
      </c>
      <c r="U846" s="14" t="n">
        <f aca="false">$B$4-55*($B$5+$B$6)/30-IF($B$11&lt;=55,$B$12,0)+L846+M846+N846</f>
        <v>3071.96798556658</v>
      </c>
      <c r="V846" s="14" t="n">
        <f aca="false">$B$4-69*($B$5+$B$6)/30-IF($B$11&lt;=69,$B$12,0)+L846+M846+N846+O846</f>
        <v>4943.16452744435</v>
      </c>
      <c r="W846" s="14" t="n">
        <f aca="false">$B$4-83*($B$5+$B$6)/30-IF($B$11&lt;=83,$B$12,0)+L846+M846+N846+O846+P846</f>
        <v>7271.32051397644</v>
      </c>
      <c r="X846" s="14" t="n">
        <f aca="false">$B$4-90*($B$5+$B$6)/30-IF($B$11&lt;=90,$B$12,0)+L846+M846+N846+O846+P846+Q846</f>
        <v>10011.0399488344</v>
      </c>
      <c r="AA846" s="14" t="n">
        <f aca="false">MIN(R846:X846)</f>
        <v>1059.08642949295</v>
      </c>
    </row>
    <row r="847" customFormat="false" ht="15" hidden="false" customHeight="false" outlineLevel="0" collapsed="false">
      <c r="K847" s="2" t="n">
        <v>842</v>
      </c>
      <c r="L847" s="14" t="n">
        <f aca="true">$B$16+NORMINV(RAND(),0,SQRT($B$13*($B$7+$B$8^2))*$B$9*(1-$B$10))</f>
        <v>3860.90330800991</v>
      </c>
      <c r="M847" s="14" t="n">
        <f aca="true">$B$16+NORMINV(RAND(),0,SQRT($B$13*($B$7+$B$8^2))*$B$9*(1-$B$10))</f>
        <v>4288.3420734399</v>
      </c>
      <c r="N847" s="14" t="n">
        <f aca="true">$B$16+NORMINV(RAND(),0,SQRT($B$13*($B$7+$B$8^2))*$B$9*(1-$B$10))</f>
        <v>4840.94647738305</v>
      </c>
      <c r="O847" s="14" t="n">
        <f aca="true">$B$16+NORMINV(RAND(),0,SQRT($B$13*($B$7+$B$8^2))*$B$9*(1-$B$10))</f>
        <v>4090.30743656887</v>
      </c>
      <c r="P847" s="14" t="n">
        <f aca="true">$B$16+NORMINV(RAND(),0,SQRT($B$13*($B$7+$B$8^2))*$B$9*(1-$B$10))</f>
        <v>4009.87448294963</v>
      </c>
      <c r="Q847" s="14" t="n">
        <f aca="true">$B$16+NORMINV(RAND(),0,SQRT($B$13*($B$7+$B$8^2))*$B$9*(1-$B$10))</f>
        <v>4101.54767941769</v>
      </c>
      <c r="R847" s="14" t="n">
        <f aca="false">$B$4-13*($B$5+$B$6)/30-IF($B$11&lt;=13,$B$12,0)+0</f>
        <v>8876.66666666667</v>
      </c>
      <c r="S847" s="14" t="n">
        <f aca="false">$B$4-27*($B$5+$B$6)/30-IF($B$11&lt;=27,$B$12,0)+L847</f>
        <v>10450.9033080099</v>
      </c>
      <c r="T847" s="14" t="n">
        <f aca="false">$B$4-41*($B$5+$B$6)/30-IF($B$11&lt;=41,$B$12,0)+L847+M847</f>
        <v>1267.77871478315</v>
      </c>
      <c r="U847" s="14" t="n">
        <f aca="false">$B$4-55*($B$5+$B$6)/30-IF($B$11&lt;=55,$B$12,0)+L847+M847+N847</f>
        <v>3822.05852549954</v>
      </c>
      <c r="V847" s="14" t="n">
        <f aca="false">$B$4-69*($B$5+$B$6)/30-IF($B$11&lt;=69,$B$12,0)+L847+M847+N847+O847</f>
        <v>5625.69929540174</v>
      </c>
      <c r="W847" s="14" t="n">
        <f aca="false">$B$4-83*($B$5+$B$6)/30-IF($B$11&lt;=83,$B$12,0)+L847+M847+N847+O847+P847</f>
        <v>7348.9071116847</v>
      </c>
      <c r="X847" s="14" t="n">
        <f aca="false">$B$4-90*($B$5+$B$6)/30-IF($B$11&lt;=90,$B$12,0)+L847+M847+N847+O847+P847+Q847</f>
        <v>10307.1214577691</v>
      </c>
      <c r="AA847" s="14" t="n">
        <f aca="false">MIN(R847:X847)</f>
        <v>1267.77871478315</v>
      </c>
    </row>
    <row r="848" customFormat="false" ht="15" hidden="false" customHeight="false" outlineLevel="0" collapsed="false">
      <c r="K848" s="2" t="n">
        <v>843</v>
      </c>
      <c r="L848" s="14" t="n">
        <f aca="true">$B$16+NORMINV(RAND(),0,SQRT($B$13*($B$7+$B$8^2))*$B$9*(1-$B$10))</f>
        <v>4380.32058223818</v>
      </c>
      <c r="M848" s="14" t="n">
        <f aca="true">$B$16+NORMINV(RAND(),0,SQRT($B$13*($B$7+$B$8^2))*$B$9*(1-$B$10))</f>
        <v>4040.46688078872</v>
      </c>
      <c r="N848" s="14" t="n">
        <f aca="true">$B$16+NORMINV(RAND(),0,SQRT($B$13*($B$7+$B$8^2))*$B$9*(1-$B$10))</f>
        <v>4183.64159054535</v>
      </c>
      <c r="O848" s="14" t="n">
        <f aca="true">$B$16+NORMINV(RAND(),0,SQRT($B$13*($B$7+$B$8^2))*$B$9*(1-$B$10))</f>
        <v>3962.73129392553</v>
      </c>
      <c r="P848" s="14" t="n">
        <f aca="true">$B$16+NORMINV(RAND(),0,SQRT($B$13*($B$7+$B$8^2))*$B$9*(1-$B$10))</f>
        <v>3961.17511426592</v>
      </c>
      <c r="Q848" s="14" t="n">
        <f aca="true">$B$16+NORMINV(RAND(),0,SQRT($B$13*($B$7+$B$8^2))*$B$9*(1-$B$10))</f>
        <v>4202.82822741735</v>
      </c>
      <c r="R848" s="14" t="n">
        <f aca="false">$B$4-13*($B$5+$B$6)/30-IF($B$11&lt;=13,$B$12,0)+0</f>
        <v>8876.66666666667</v>
      </c>
      <c r="S848" s="14" t="n">
        <f aca="false">$B$4-27*($B$5+$B$6)/30-IF($B$11&lt;=27,$B$12,0)+L848</f>
        <v>10970.3205822382</v>
      </c>
      <c r="T848" s="14" t="n">
        <f aca="false">$B$4-41*($B$5+$B$6)/30-IF($B$11&lt;=41,$B$12,0)+L848+M848</f>
        <v>1539.32079636023</v>
      </c>
      <c r="U848" s="14" t="n">
        <f aca="false">$B$4-55*($B$5+$B$6)/30-IF($B$11&lt;=55,$B$12,0)+L848+M848+N848</f>
        <v>3436.29572023892</v>
      </c>
      <c r="V848" s="14" t="n">
        <f aca="false">$B$4-69*($B$5+$B$6)/30-IF($B$11&lt;=69,$B$12,0)+L848+M848+N848+O848</f>
        <v>5112.36034749778</v>
      </c>
      <c r="W848" s="14" t="n">
        <f aca="false">$B$4-83*($B$5+$B$6)/30-IF($B$11&lt;=83,$B$12,0)+L848+M848+N848+O848+P848</f>
        <v>6786.86879509703</v>
      </c>
      <c r="X848" s="14" t="n">
        <f aca="false">$B$4-90*($B$5+$B$6)/30-IF($B$11&lt;=90,$B$12,0)+L848+M848+N848+O848+P848+Q848</f>
        <v>9846.36368918104</v>
      </c>
      <c r="AA848" s="14" t="n">
        <f aca="false">MIN(R848:X848)</f>
        <v>1539.32079636023</v>
      </c>
    </row>
    <row r="849" customFormat="false" ht="15" hidden="false" customHeight="false" outlineLevel="0" collapsed="false">
      <c r="K849" s="2" t="n">
        <v>844</v>
      </c>
      <c r="L849" s="14" t="n">
        <f aca="true">$B$16+NORMINV(RAND(),0,SQRT($B$13*($B$7+$B$8^2))*$B$9*(1-$B$10))</f>
        <v>3875.1854962307</v>
      </c>
      <c r="M849" s="14" t="n">
        <f aca="true">$B$16+NORMINV(RAND(),0,SQRT($B$13*($B$7+$B$8^2))*$B$9*(1-$B$10))</f>
        <v>4510.45783537522</v>
      </c>
      <c r="N849" s="14" t="n">
        <f aca="true">$B$16+NORMINV(RAND(),0,SQRT($B$13*($B$7+$B$8^2))*$B$9*(1-$B$10))</f>
        <v>3376.52221601528</v>
      </c>
      <c r="O849" s="14" t="n">
        <f aca="true">$B$16+NORMINV(RAND(),0,SQRT($B$13*($B$7+$B$8^2))*$B$9*(1-$B$10))</f>
        <v>3860.25809912403</v>
      </c>
      <c r="P849" s="14" t="n">
        <f aca="true">$B$16+NORMINV(RAND(),0,SQRT($B$13*($B$7+$B$8^2))*$B$9*(1-$B$10))</f>
        <v>4183.6893678389</v>
      </c>
      <c r="Q849" s="14" t="n">
        <f aca="true">$B$16+NORMINV(RAND(),0,SQRT($B$13*($B$7+$B$8^2))*$B$9*(1-$B$10))</f>
        <v>3875.08539563681</v>
      </c>
      <c r="R849" s="14" t="n">
        <f aca="false">$B$4-13*($B$5+$B$6)/30-IF($B$11&lt;=13,$B$12,0)+0</f>
        <v>8876.66666666667</v>
      </c>
      <c r="S849" s="14" t="n">
        <f aca="false">$B$4-27*($B$5+$B$6)/30-IF($B$11&lt;=27,$B$12,0)+L849</f>
        <v>10465.1854962307</v>
      </c>
      <c r="T849" s="14" t="n">
        <f aca="false">$B$4-41*($B$5+$B$6)/30-IF($B$11&lt;=41,$B$12,0)+L849+M849</f>
        <v>1504.17666493925</v>
      </c>
      <c r="U849" s="14" t="n">
        <f aca="false">$B$4-55*($B$5+$B$6)/30-IF($B$11&lt;=55,$B$12,0)+L849+M849+N849</f>
        <v>2594.03221428786</v>
      </c>
      <c r="V849" s="14" t="n">
        <f aca="false">$B$4-69*($B$5+$B$6)/30-IF($B$11&lt;=69,$B$12,0)+L849+M849+N849+O849</f>
        <v>4167.62364674522</v>
      </c>
      <c r="W849" s="14" t="n">
        <f aca="false">$B$4-83*($B$5+$B$6)/30-IF($B$11&lt;=83,$B$12,0)+L849+M849+N849+O849+P849</f>
        <v>6064.64634791746</v>
      </c>
      <c r="X849" s="14" t="n">
        <f aca="false">$B$4-90*($B$5+$B$6)/30-IF($B$11&lt;=90,$B$12,0)+L849+M849+N849+O849+P849+Q849</f>
        <v>8796.39841022093</v>
      </c>
      <c r="AA849" s="14" t="n">
        <f aca="false">MIN(R849:X849)</f>
        <v>1504.17666493925</v>
      </c>
    </row>
    <row r="850" customFormat="false" ht="15" hidden="false" customHeight="false" outlineLevel="0" collapsed="false">
      <c r="K850" s="2" t="n">
        <v>845</v>
      </c>
      <c r="L850" s="14" t="n">
        <f aca="true">$B$16+NORMINV(RAND(),0,SQRT($B$13*($B$7+$B$8^2))*$B$9*(1-$B$10))</f>
        <v>4427.36230599021</v>
      </c>
      <c r="M850" s="14" t="n">
        <f aca="true">$B$16+NORMINV(RAND(),0,SQRT($B$13*($B$7+$B$8^2))*$B$9*(1-$B$10))</f>
        <v>4044.14499425899</v>
      </c>
      <c r="N850" s="14" t="n">
        <f aca="true">$B$16+NORMINV(RAND(),0,SQRT($B$13*($B$7+$B$8^2))*$B$9*(1-$B$10))</f>
        <v>3665.40344470151</v>
      </c>
      <c r="O850" s="14" t="n">
        <f aca="true">$B$16+NORMINV(RAND(),0,SQRT($B$13*($B$7+$B$8^2))*$B$9*(1-$B$10))</f>
        <v>4331.38731791727</v>
      </c>
      <c r="P850" s="14" t="n">
        <f aca="true">$B$16+NORMINV(RAND(),0,SQRT($B$13*($B$7+$B$8^2))*$B$9*(1-$B$10))</f>
        <v>3698.17025601859</v>
      </c>
      <c r="Q850" s="14" t="n">
        <f aca="true">$B$16+NORMINV(RAND(),0,SQRT($B$13*($B$7+$B$8^2))*$B$9*(1-$B$10))</f>
        <v>4273.20005363118</v>
      </c>
      <c r="R850" s="14" t="n">
        <f aca="false">$B$4-13*($B$5+$B$6)/30-IF($B$11&lt;=13,$B$12,0)+0</f>
        <v>8876.66666666667</v>
      </c>
      <c r="S850" s="14" t="n">
        <f aca="false">$B$4-27*($B$5+$B$6)/30-IF($B$11&lt;=27,$B$12,0)+L850</f>
        <v>11017.3623059902</v>
      </c>
      <c r="T850" s="14" t="n">
        <f aca="false">$B$4-41*($B$5+$B$6)/30-IF($B$11&lt;=41,$B$12,0)+L850+M850</f>
        <v>1590.04063358254</v>
      </c>
      <c r="U850" s="14" t="n">
        <f aca="false">$B$4-55*($B$5+$B$6)/30-IF($B$11&lt;=55,$B$12,0)+L850+M850+N850</f>
        <v>2968.77741161738</v>
      </c>
      <c r="V850" s="14" t="n">
        <f aca="false">$B$4-69*($B$5+$B$6)/30-IF($B$11&lt;=69,$B$12,0)+L850+M850+N850+O850</f>
        <v>5013.49806286798</v>
      </c>
      <c r="W850" s="14" t="n">
        <f aca="false">$B$4-83*($B$5+$B$6)/30-IF($B$11&lt;=83,$B$12,0)+L850+M850+N850+O850+P850</f>
        <v>6425.00165221991</v>
      </c>
      <c r="X850" s="14" t="n">
        <f aca="false">$B$4-90*($B$5+$B$6)/30-IF($B$11&lt;=90,$B$12,0)+L850+M850+N850+O850+P850+Q850</f>
        <v>9554.86837251775</v>
      </c>
      <c r="AA850" s="14" t="n">
        <f aca="false">MIN(R850:X850)</f>
        <v>1590.04063358254</v>
      </c>
    </row>
    <row r="851" customFormat="false" ht="15" hidden="false" customHeight="false" outlineLevel="0" collapsed="false">
      <c r="K851" s="2" t="n">
        <v>846</v>
      </c>
      <c r="L851" s="14" t="n">
        <f aca="true">$B$16+NORMINV(RAND(),0,SQRT($B$13*($B$7+$B$8^2))*$B$9*(1-$B$10))</f>
        <v>4417.8850339802</v>
      </c>
      <c r="M851" s="14" t="n">
        <f aca="true">$B$16+NORMINV(RAND(),0,SQRT($B$13*($B$7+$B$8^2))*$B$9*(1-$B$10))</f>
        <v>3940.1559709186</v>
      </c>
      <c r="N851" s="14" t="n">
        <f aca="true">$B$16+NORMINV(RAND(),0,SQRT($B$13*($B$7+$B$8^2))*$B$9*(1-$B$10))</f>
        <v>3624.14633714142</v>
      </c>
      <c r="O851" s="14" t="n">
        <f aca="true">$B$16+NORMINV(RAND(),0,SQRT($B$13*($B$7+$B$8^2))*$B$9*(1-$B$10))</f>
        <v>4207.33583903555</v>
      </c>
      <c r="P851" s="14" t="n">
        <f aca="true">$B$16+NORMINV(RAND(),0,SQRT($B$13*($B$7+$B$8^2))*$B$9*(1-$B$10))</f>
        <v>4491.22139207094</v>
      </c>
      <c r="Q851" s="14" t="n">
        <f aca="true">$B$16+NORMINV(RAND(),0,SQRT($B$13*($B$7+$B$8^2))*$B$9*(1-$B$10))</f>
        <v>4200.31001245885</v>
      </c>
      <c r="R851" s="14" t="n">
        <f aca="false">$B$4-13*($B$5+$B$6)/30-IF($B$11&lt;=13,$B$12,0)+0</f>
        <v>8876.66666666667</v>
      </c>
      <c r="S851" s="14" t="n">
        <f aca="false">$B$4-27*($B$5+$B$6)/30-IF($B$11&lt;=27,$B$12,0)+L851</f>
        <v>11007.8850339802</v>
      </c>
      <c r="T851" s="14" t="n">
        <f aca="false">$B$4-41*($B$5+$B$6)/30-IF($B$11&lt;=41,$B$12,0)+L851+M851</f>
        <v>1476.57433823213</v>
      </c>
      <c r="U851" s="14" t="n">
        <f aca="false">$B$4-55*($B$5+$B$6)/30-IF($B$11&lt;=55,$B$12,0)+L851+M851+N851</f>
        <v>2814.05400870688</v>
      </c>
      <c r="V851" s="14" t="n">
        <f aca="false">$B$4-69*($B$5+$B$6)/30-IF($B$11&lt;=69,$B$12,0)+L851+M851+N851+O851</f>
        <v>4734.72318107576</v>
      </c>
      <c r="W851" s="14" t="n">
        <f aca="false">$B$4-83*($B$5+$B$6)/30-IF($B$11&lt;=83,$B$12,0)+L851+M851+N851+O851+P851</f>
        <v>6939.27790648003</v>
      </c>
      <c r="X851" s="14" t="n">
        <f aca="false">$B$4-90*($B$5+$B$6)/30-IF($B$11&lt;=90,$B$12,0)+L851+M851+N851+O851+P851+Q851</f>
        <v>9996.25458560555</v>
      </c>
      <c r="AA851" s="14" t="n">
        <f aca="false">MIN(R851:X851)</f>
        <v>1476.57433823213</v>
      </c>
    </row>
    <row r="852" customFormat="false" ht="15" hidden="false" customHeight="false" outlineLevel="0" collapsed="false">
      <c r="K852" s="2" t="n">
        <v>847</v>
      </c>
      <c r="L852" s="14" t="n">
        <f aca="true">$B$16+NORMINV(RAND(),0,SQRT($B$13*($B$7+$B$8^2))*$B$9*(1-$B$10))</f>
        <v>3926.31013530925</v>
      </c>
      <c r="M852" s="14" t="n">
        <f aca="true">$B$16+NORMINV(RAND(),0,SQRT($B$13*($B$7+$B$8^2))*$B$9*(1-$B$10))</f>
        <v>4061.06448512068</v>
      </c>
      <c r="N852" s="14" t="n">
        <f aca="true">$B$16+NORMINV(RAND(),0,SQRT($B$13*($B$7+$B$8^2))*$B$9*(1-$B$10))</f>
        <v>3915.74083110313</v>
      </c>
      <c r="O852" s="14" t="n">
        <f aca="true">$B$16+NORMINV(RAND(),0,SQRT($B$13*($B$7+$B$8^2))*$B$9*(1-$B$10))</f>
        <v>3683.2309644222</v>
      </c>
      <c r="P852" s="14" t="n">
        <f aca="true">$B$16+NORMINV(RAND(),0,SQRT($B$13*($B$7+$B$8^2))*$B$9*(1-$B$10))</f>
        <v>3662.91382594633</v>
      </c>
      <c r="Q852" s="14" t="n">
        <f aca="true">$B$16+NORMINV(RAND(),0,SQRT($B$13*($B$7+$B$8^2))*$B$9*(1-$B$10))</f>
        <v>3931.67158167129</v>
      </c>
      <c r="R852" s="14" t="n">
        <f aca="false">$B$4-13*($B$5+$B$6)/30-IF($B$11&lt;=13,$B$12,0)+0</f>
        <v>8876.66666666667</v>
      </c>
      <c r="S852" s="14" t="n">
        <f aca="false">$B$4-27*($B$5+$B$6)/30-IF($B$11&lt;=27,$B$12,0)+L852</f>
        <v>10516.3101353093</v>
      </c>
      <c r="T852" s="14" t="n">
        <f aca="false">$B$4-41*($B$5+$B$6)/30-IF($B$11&lt;=41,$B$12,0)+L852+M852</f>
        <v>1105.90795376327</v>
      </c>
      <c r="U852" s="14" t="n">
        <f aca="false">$B$4-55*($B$5+$B$6)/30-IF($B$11&lt;=55,$B$12,0)+L852+M852+N852</f>
        <v>2734.98211819973</v>
      </c>
      <c r="V852" s="14" t="n">
        <f aca="false">$B$4-69*($B$5+$B$6)/30-IF($B$11&lt;=69,$B$12,0)+L852+M852+N852+O852</f>
        <v>4131.54641595527</v>
      </c>
      <c r="W852" s="14" t="n">
        <f aca="false">$B$4-83*($B$5+$B$6)/30-IF($B$11&lt;=83,$B$12,0)+L852+M852+N852+O852+P852</f>
        <v>5507.79357523493</v>
      </c>
      <c r="X852" s="14" t="n">
        <f aca="false">$B$4-90*($B$5+$B$6)/30-IF($B$11&lt;=90,$B$12,0)+L852+M852+N852+O852+P852+Q852</f>
        <v>8296.13182357288</v>
      </c>
      <c r="AA852" s="14" t="n">
        <f aca="false">MIN(R852:X852)</f>
        <v>1105.90795376327</v>
      </c>
    </row>
    <row r="853" customFormat="false" ht="15" hidden="false" customHeight="false" outlineLevel="0" collapsed="false">
      <c r="K853" s="2" t="n">
        <v>848</v>
      </c>
      <c r="L853" s="14" t="n">
        <f aca="true">$B$16+NORMINV(RAND(),0,SQRT($B$13*($B$7+$B$8^2))*$B$9*(1-$B$10))</f>
        <v>4012.78989648324</v>
      </c>
      <c r="M853" s="14" t="n">
        <f aca="true">$B$16+NORMINV(RAND(),0,SQRT($B$13*($B$7+$B$8^2))*$B$9*(1-$B$10))</f>
        <v>3528.22259392608</v>
      </c>
      <c r="N853" s="14" t="n">
        <f aca="true">$B$16+NORMINV(RAND(),0,SQRT($B$13*($B$7+$B$8^2))*$B$9*(1-$B$10))</f>
        <v>3875.60345758296</v>
      </c>
      <c r="O853" s="14" t="n">
        <f aca="true">$B$16+NORMINV(RAND(),0,SQRT($B$13*($B$7+$B$8^2))*$B$9*(1-$B$10))</f>
        <v>3546.9125999608</v>
      </c>
      <c r="P853" s="14" t="n">
        <f aca="true">$B$16+NORMINV(RAND(),0,SQRT($B$13*($B$7+$B$8^2))*$B$9*(1-$B$10))</f>
        <v>4211.30726738899</v>
      </c>
      <c r="Q853" s="14" t="n">
        <f aca="true">$B$16+NORMINV(RAND(),0,SQRT($B$13*($B$7+$B$8^2))*$B$9*(1-$B$10))</f>
        <v>4501.10938063379</v>
      </c>
      <c r="R853" s="14" t="n">
        <f aca="false">$B$4-13*($B$5+$B$6)/30-IF($B$11&lt;=13,$B$12,0)+0</f>
        <v>8876.66666666667</v>
      </c>
      <c r="S853" s="14" t="n">
        <f aca="false">$B$4-27*($B$5+$B$6)/30-IF($B$11&lt;=27,$B$12,0)+L853</f>
        <v>10602.7898964832</v>
      </c>
      <c r="T853" s="14" t="n">
        <f aca="false">$B$4-41*($B$5+$B$6)/30-IF($B$11&lt;=41,$B$12,0)+L853+M853</f>
        <v>659.54582374265</v>
      </c>
      <c r="U853" s="14" t="n">
        <f aca="false">$B$4-55*($B$5+$B$6)/30-IF($B$11&lt;=55,$B$12,0)+L853+M853+N853</f>
        <v>2248.48261465895</v>
      </c>
      <c r="V853" s="14" t="n">
        <f aca="false">$B$4-69*($B$5+$B$6)/30-IF($B$11&lt;=69,$B$12,0)+L853+M853+N853+O853</f>
        <v>3508.72854795308</v>
      </c>
      <c r="W853" s="14" t="n">
        <f aca="false">$B$4-83*($B$5+$B$6)/30-IF($B$11&lt;=83,$B$12,0)+L853+M853+N853+O853+P853</f>
        <v>5433.3691486754</v>
      </c>
      <c r="X853" s="14" t="n">
        <f aca="false">$B$4-90*($B$5+$B$6)/30-IF($B$11&lt;=90,$B$12,0)+L853+M853+N853+O853+P853+Q853</f>
        <v>8791.14519597585</v>
      </c>
      <c r="AA853" s="14" t="n">
        <f aca="false">MIN(R853:X853)</f>
        <v>659.54582374265</v>
      </c>
    </row>
    <row r="854" customFormat="false" ht="15" hidden="false" customHeight="false" outlineLevel="0" collapsed="false">
      <c r="K854" s="2" t="n">
        <v>849</v>
      </c>
      <c r="L854" s="14" t="n">
        <f aca="true">$B$16+NORMINV(RAND(),0,SQRT($B$13*($B$7+$B$8^2))*$B$9*(1-$B$10))</f>
        <v>4150.21337972471</v>
      </c>
      <c r="M854" s="14" t="n">
        <f aca="true">$B$16+NORMINV(RAND(),0,SQRT($B$13*($B$7+$B$8^2))*$B$9*(1-$B$10))</f>
        <v>4261.34400586464</v>
      </c>
      <c r="N854" s="14" t="n">
        <f aca="true">$B$16+NORMINV(RAND(),0,SQRT($B$13*($B$7+$B$8^2))*$B$9*(1-$B$10))</f>
        <v>4662.00212324881</v>
      </c>
      <c r="O854" s="14" t="n">
        <f aca="true">$B$16+NORMINV(RAND(),0,SQRT($B$13*($B$7+$B$8^2))*$B$9*(1-$B$10))</f>
        <v>3794.80668670321</v>
      </c>
      <c r="P854" s="14" t="n">
        <f aca="true">$B$16+NORMINV(RAND(),0,SQRT($B$13*($B$7+$B$8^2))*$B$9*(1-$B$10))</f>
        <v>3818.3254309109</v>
      </c>
      <c r="Q854" s="14" t="n">
        <f aca="true">$B$16+NORMINV(RAND(),0,SQRT($B$13*($B$7+$B$8^2))*$B$9*(1-$B$10))</f>
        <v>4450.30008831865</v>
      </c>
      <c r="R854" s="14" t="n">
        <f aca="false">$B$4-13*($B$5+$B$6)/30-IF($B$11&lt;=13,$B$12,0)+0</f>
        <v>8876.66666666667</v>
      </c>
      <c r="S854" s="14" t="n">
        <f aca="false">$B$4-27*($B$5+$B$6)/30-IF($B$11&lt;=27,$B$12,0)+L854</f>
        <v>10740.2133797247</v>
      </c>
      <c r="T854" s="14" t="n">
        <f aca="false">$B$4-41*($B$5+$B$6)/30-IF($B$11&lt;=41,$B$12,0)+L854+M854</f>
        <v>1530.09071892268</v>
      </c>
      <c r="U854" s="14" t="n">
        <f aca="false">$B$4-55*($B$5+$B$6)/30-IF($B$11&lt;=55,$B$12,0)+L854+M854+N854</f>
        <v>3905.42617550482</v>
      </c>
      <c r="V854" s="14" t="n">
        <f aca="false">$B$4-69*($B$5+$B$6)/30-IF($B$11&lt;=69,$B$12,0)+L854+M854+N854+O854</f>
        <v>5413.56619554136</v>
      </c>
      <c r="W854" s="14" t="n">
        <f aca="false">$B$4-83*($B$5+$B$6)/30-IF($B$11&lt;=83,$B$12,0)+L854+M854+N854+O854+P854</f>
        <v>6945.22495978559</v>
      </c>
      <c r="X854" s="14" t="n">
        <f aca="false">$B$4-90*($B$5+$B$6)/30-IF($B$11&lt;=90,$B$12,0)+L854+M854+N854+O854+P854+Q854</f>
        <v>10252.1917147709</v>
      </c>
      <c r="AA854" s="14" t="n">
        <f aca="false">MIN(R854:X854)</f>
        <v>1530.09071892268</v>
      </c>
    </row>
    <row r="855" customFormat="false" ht="15" hidden="false" customHeight="false" outlineLevel="0" collapsed="false">
      <c r="K855" s="2" t="n">
        <v>850</v>
      </c>
      <c r="L855" s="14" t="n">
        <f aca="true">$B$16+NORMINV(RAND(),0,SQRT($B$13*($B$7+$B$8^2))*$B$9*(1-$B$10))</f>
        <v>3913.90233800961</v>
      </c>
      <c r="M855" s="14" t="n">
        <f aca="true">$B$16+NORMINV(RAND(),0,SQRT($B$13*($B$7+$B$8^2))*$B$9*(1-$B$10))</f>
        <v>4787.98317482503</v>
      </c>
      <c r="N855" s="14" t="n">
        <f aca="true">$B$16+NORMINV(RAND(),0,SQRT($B$13*($B$7+$B$8^2))*$B$9*(1-$B$10))</f>
        <v>4363.8161919731</v>
      </c>
      <c r="O855" s="14" t="n">
        <f aca="true">$B$16+NORMINV(RAND(),0,SQRT($B$13*($B$7+$B$8^2))*$B$9*(1-$B$10))</f>
        <v>4015.64958984562</v>
      </c>
      <c r="P855" s="14" t="n">
        <f aca="true">$B$16+NORMINV(RAND(),0,SQRT($B$13*($B$7+$B$8^2))*$B$9*(1-$B$10))</f>
        <v>4225.66303093563</v>
      </c>
      <c r="Q855" s="14" t="n">
        <f aca="true">$B$16+NORMINV(RAND(),0,SQRT($B$13*($B$7+$B$8^2))*$B$9*(1-$B$10))</f>
        <v>4395.83505464317</v>
      </c>
      <c r="R855" s="14" t="n">
        <f aca="false">$B$4-13*($B$5+$B$6)/30-IF($B$11&lt;=13,$B$12,0)+0</f>
        <v>8876.66666666667</v>
      </c>
      <c r="S855" s="14" t="n">
        <f aca="false">$B$4-27*($B$5+$B$6)/30-IF($B$11&lt;=27,$B$12,0)+L855</f>
        <v>10503.9023380096</v>
      </c>
      <c r="T855" s="14" t="n">
        <f aca="false">$B$4-41*($B$5+$B$6)/30-IF($B$11&lt;=41,$B$12,0)+L855+M855</f>
        <v>1820.41884616797</v>
      </c>
      <c r="U855" s="14" t="n">
        <f aca="false">$B$4-55*($B$5+$B$6)/30-IF($B$11&lt;=55,$B$12,0)+L855+M855+N855</f>
        <v>3897.5683714744</v>
      </c>
      <c r="V855" s="14" t="n">
        <f aca="false">$B$4-69*($B$5+$B$6)/30-IF($B$11&lt;=69,$B$12,0)+L855+M855+N855+O855</f>
        <v>5626.55129465335</v>
      </c>
      <c r="W855" s="14" t="n">
        <f aca="false">$B$4-83*($B$5+$B$6)/30-IF($B$11&lt;=83,$B$12,0)+L855+M855+N855+O855+P855</f>
        <v>7565.54765892231</v>
      </c>
      <c r="X855" s="14" t="n">
        <f aca="false">$B$4-90*($B$5+$B$6)/30-IF($B$11&lt;=90,$B$12,0)+L855+M855+N855+O855+P855+Q855</f>
        <v>10818.0493802321</v>
      </c>
      <c r="AA855" s="14" t="n">
        <f aca="false">MIN(R855:X855)</f>
        <v>1820.41884616797</v>
      </c>
    </row>
    <row r="856" customFormat="false" ht="15" hidden="false" customHeight="false" outlineLevel="0" collapsed="false">
      <c r="K856" s="2" t="n">
        <v>851</v>
      </c>
      <c r="L856" s="14" t="n">
        <f aca="true">$B$16+NORMINV(RAND(),0,SQRT($B$13*($B$7+$B$8^2))*$B$9*(1-$B$10))</f>
        <v>3752.85413366424</v>
      </c>
      <c r="M856" s="14" t="n">
        <f aca="true">$B$16+NORMINV(RAND(),0,SQRT($B$13*($B$7+$B$8^2))*$B$9*(1-$B$10))</f>
        <v>4080.3521602255</v>
      </c>
      <c r="N856" s="14" t="n">
        <f aca="true">$B$16+NORMINV(RAND(),0,SQRT($B$13*($B$7+$B$8^2))*$B$9*(1-$B$10))</f>
        <v>4364.80733245249</v>
      </c>
      <c r="O856" s="14" t="n">
        <f aca="true">$B$16+NORMINV(RAND(),0,SQRT($B$13*($B$7+$B$8^2))*$B$9*(1-$B$10))</f>
        <v>4225.15442812084</v>
      </c>
      <c r="P856" s="14" t="n">
        <f aca="true">$B$16+NORMINV(RAND(),0,SQRT($B$13*($B$7+$B$8^2))*$B$9*(1-$B$10))</f>
        <v>4341.4494007542</v>
      </c>
      <c r="Q856" s="14" t="n">
        <f aca="true">$B$16+NORMINV(RAND(),0,SQRT($B$13*($B$7+$B$8^2))*$B$9*(1-$B$10))</f>
        <v>4041.82594902709</v>
      </c>
      <c r="R856" s="14" t="n">
        <f aca="false">$B$4-13*($B$5+$B$6)/30-IF($B$11&lt;=13,$B$12,0)+0</f>
        <v>8876.66666666667</v>
      </c>
      <c r="S856" s="14" t="n">
        <f aca="false">$B$4-27*($B$5+$B$6)/30-IF($B$11&lt;=27,$B$12,0)+L856</f>
        <v>10342.8541336642</v>
      </c>
      <c r="T856" s="14" t="n">
        <f aca="false">$B$4-41*($B$5+$B$6)/30-IF($B$11&lt;=41,$B$12,0)+L856+M856</f>
        <v>951.739627223068</v>
      </c>
      <c r="U856" s="14" t="n">
        <f aca="false">$B$4-55*($B$5+$B$6)/30-IF($B$11&lt;=55,$B$12,0)+L856+M856+N856</f>
        <v>3029.88029300889</v>
      </c>
      <c r="V856" s="14" t="n">
        <f aca="false">$B$4-69*($B$5+$B$6)/30-IF($B$11&lt;=69,$B$12,0)+L856+M856+N856+O856</f>
        <v>4968.36805446306</v>
      </c>
      <c r="W856" s="14" t="n">
        <f aca="false">$B$4-83*($B$5+$B$6)/30-IF($B$11&lt;=83,$B$12,0)+L856+M856+N856+O856+P856</f>
        <v>7023.1507885506</v>
      </c>
      <c r="X856" s="14" t="n">
        <f aca="false">$B$4-90*($B$5+$B$6)/30-IF($B$11&lt;=90,$B$12,0)+L856+M856+N856+O856+P856+Q856</f>
        <v>9921.64340424435</v>
      </c>
      <c r="AA856" s="14" t="n">
        <f aca="false">MIN(R856:X856)</f>
        <v>951.739627223068</v>
      </c>
    </row>
    <row r="857" customFormat="false" ht="15" hidden="false" customHeight="false" outlineLevel="0" collapsed="false">
      <c r="K857" s="2" t="n">
        <v>852</v>
      </c>
      <c r="L857" s="14" t="n">
        <f aca="true">$B$16+NORMINV(RAND(),0,SQRT($B$13*($B$7+$B$8^2))*$B$9*(1-$B$10))</f>
        <v>4411.37534680002</v>
      </c>
      <c r="M857" s="14" t="n">
        <f aca="true">$B$16+NORMINV(RAND(),0,SQRT($B$13*($B$7+$B$8^2))*$B$9*(1-$B$10))</f>
        <v>4058.4438434773</v>
      </c>
      <c r="N857" s="14" t="n">
        <f aca="true">$B$16+NORMINV(RAND(),0,SQRT($B$13*($B$7+$B$8^2))*$B$9*(1-$B$10))</f>
        <v>4286.2620332541</v>
      </c>
      <c r="O857" s="14" t="n">
        <f aca="true">$B$16+NORMINV(RAND(),0,SQRT($B$13*($B$7+$B$8^2))*$B$9*(1-$B$10))</f>
        <v>4445.60724297435</v>
      </c>
      <c r="P857" s="14" t="n">
        <f aca="true">$B$16+NORMINV(RAND(),0,SQRT($B$13*($B$7+$B$8^2))*$B$9*(1-$B$10))</f>
        <v>4031.18713576657</v>
      </c>
      <c r="Q857" s="14" t="n">
        <f aca="true">$B$16+NORMINV(RAND(),0,SQRT($B$13*($B$7+$B$8^2))*$B$9*(1-$B$10))</f>
        <v>3701.77893717729</v>
      </c>
      <c r="R857" s="14" t="n">
        <f aca="false">$B$4-13*($B$5+$B$6)/30-IF($B$11&lt;=13,$B$12,0)+0</f>
        <v>8876.66666666667</v>
      </c>
      <c r="S857" s="14" t="n">
        <f aca="false">$B$4-27*($B$5+$B$6)/30-IF($B$11&lt;=27,$B$12,0)+L857</f>
        <v>11001.3753468</v>
      </c>
      <c r="T857" s="14" t="n">
        <f aca="false">$B$4-41*($B$5+$B$6)/30-IF($B$11&lt;=41,$B$12,0)+L857+M857</f>
        <v>1588.35252361065</v>
      </c>
      <c r="U857" s="14" t="n">
        <f aca="false">$B$4-55*($B$5+$B$6)/30-IF($B$11&lt;=55,$B$12,0)+L857+M857+N857</f>
        <v>3587.94789019808</v>
      </c>
      <c r="V857" s="14" t="n">
        <f aca="false">$B$4-69*($B$5+$B$6)/30-IF($B$11&lt;=69,$B$12,0)+L857+M857+N857+O857</f>
        <v>5746.88846650577</v>
      </c>
      <c r="W857" s="14" t="n">
        <f aca="false">$B$4-83*($B$5+$B$6)/30-IF($B$11&lt;=83,$B$12,0)+L857+M857+N857+O857+P857</f>
        <v>7491.40893560567</v>
      </c>
      <c r="X857" s="14" t="n">
        <f aca="false">$B$4-90*($B$5+$B$6)/30-IF($B$11&lt;=90,$B$12,0)+L857+M857+N857+O857+P857+Q857</f>
        <v>10049.8545394496</v>
      </c>
      <c r="AA857" s="14" t="n">
        <f aca="false">MIN(R857:X857)</f>
        <v>1588.35252361065</v>
      </c>
    </row>
    <row r="858" customFormat="false" ht="15" hidden="false" customHeight="false" outlineLevel="0" collapsed="false">
      <c r="K858" s="2" t="n">
        <v>853</v>
      </c>
      <c r="L858" s="14" t="n">
        <f aca="true">$B$16+NORMINV(RAND(),0,SQRT($B$13*($B$7+$B$8^2))*$B$9*(1-$B$10))</f>
        <v>4312.04129290146</v>
      </c>
      <c r="M858" s="14" t="n">
        <f aca="true">$B$16+NORMINV(RAND(),0,SQRT($B$13*($B$7+$B$8^2))*$B$9*(1-$B$10))</f>
        <v>3932.05761517667</v>
      </c>
      <c r="N858" s="14" t="n">
        <f aca="true">$B$16+NORMINV(RAND(),0,SQRT($B$13*($B$7+$B$8^2))*$B$9*(1-$B$10))</f>
        <v>4067.62204227644</v>
      </c>
      <c r="O858" s="14" t="n">
        <f aca="true">$B$16+NORMINV(RAND(),0,SQRT($B$13*($B$7+$B$8^2))*$B$9*(1-$B$10))</f>
        <v>3596.90979524443</v>
      </c>
      <c r="P858" s="14" t="n">
        <f aca="true">$B$16+NORMINV(RAND(),0,SQRT($B$13*($B$7+$B$8^2))*$B$9*(1-$B$10))</f>
        <v>3991.70284646508</v>
      </c>
      <c r="Q858" s="14" t="n">
        <f aca="true">$B$16+NORMINV(RAND(),0,SQRT($B$13*($B$7+$B$8^2))*$B$9*(1-$B$10))</f>
        <v>4371.64588840606</v>
      </c>
      <c r="R858" s="14" t="n">
        <f aca="false">$B$4-13*($B$5+$B$6)/30-IF($B$11&lt;=13,$B$12,0)+0</f>
        <v>8876.66666666667</v>
      </c>
      <c r="S858" s="14" t="n">
        <f aca="false">$B$4-27*($B$5+$B$6)/30-IF($B$11&lt;=27,$B$12,0)+L858</f>
        <v>10902.0412929015</v>
      </c>
      <c r="T858" s="14" t="n">
        <f aca="false">$B$4-41*($B$5+$B$6)/30-IF($B$11&lt;=41,$B$12,0)+L858+M858</f>
        <v>1362.63224141146</v>
      </c>
      <c r="U858" s="14" t="n">
        <f aca="false">$B$4-55*($B$5+$B$6)/30-IF($B$11&lt;=55,$B$12,0)+L858+M858+N858</f>
        <v>3143.58761702123</v>
      </c>
      <c r="V858" s="14" t="n">
        <f aca="false">$B$4-69*($B$5+$B$6)/30-IF($B$11&lt;=69,$B$12,0)+L858+M858+N858+O858</f>
        <v>4453.83074559899</v>
      </c>
      <c r="W858" s="14" t="n">
        <f aca="false">$B$4-83*($B$5+$B$6)/30-IF($B$11&lt;=83,$B$12,0)+L858+M858+N858+O858+P858</f>
        <v>6158.86692539741</v>
      </c>
      <c r="X858" s="14" t="n">
        <f aca="false">$B$4-90*($B$5+$B$6)/30-IF($B$11&lt;=90,$B$12,0)+L858+M858+N858+O858+P858+Q858</f>
        <v>9387.17948047014</v>
      </c>
      <c r="AA858" s="14" t="n">
        <f aca="false">MIN(R858:X858)</f>
        <v>1362.63224141146</v>
      </c>
    </row>
    <row r="859" customFormat="false" ht="15" hidden="false" customHeight="false" outlineLevel="0" collapsed="false">
      <c r="K859" s="2" t="n">
        <v>854</v>
      </c>
      <c r="L859" s="14" t="n">
        <f aca="true">$B$16+NORMINV(RAND(),0,SQRT($B$13*($B$7+$B$8^2))*$B$9*(1-$B$10))</f>
        <v>3992.86429972928</v>
      </c>
      <c r="M859" s="14" t="n">
        <f aca="true">$B$16+NORMINV(RAND(),0,SQRT($B$13*($B$7+$B$8^2))*$B$9*(1-$B$10))</f>
        <v>3833.43498779158</v>
      </c>
      <c r="N859" s="14" t="n">
        <f aca="true">$B$16+NORMINV(RAND(),0,SQRT($B$13*($B$7+$B$8^2))*$B$9*(1-$B$10))</f>
        <v>4298.94750591911</v>
      </c>
      <c r="O859" s="14" t="n">
        <f aca="true">$B$16+NORMINV(RAND(),0,SQRT($B$13*($B$7+$B$8^2))*$B$9*(1-$B$10))</f>
        <v>4395.85449836411</v>
      </c>
      <c r="P859" s="14" t="n">
        <f aca="true">$B$16+NORMINV(RAND(),0,SQRT($B$13*($B$7+$B$8^2))*$B$9*(1-$B$10))</f>
        <v>3915.45715757724</v>
      </c>
      <c r="Q859" s="14" t="n">
        <f aca="true">$B$16+NORMINV(RAND(),0,SQRT($B$13*($B$7+$B$8^2))*$B$9*(1-$B$10))</f>
        <v>4196.79022638512</v>
      </c>
      <c r="R859" s="14" t="n">
        <f aca="false">$B$4-13*($B$5+$B$6)/30-IF($B$11&lt;=13,$B$12,0)+0</f>
        <v>8876.66666666667</v>
      </c>
      <c r="S859" s="14" t="n">
        <f aca="false">$B$4-27*($B$5+$B$6)/30-IF($B$11&lt;=27,$B$12,0)+L859</f>
        <v>10582.8642997293</v>
      </c>
      <c r="T859" s="14" t="n">
        <f aca="false">$B$4-41*($B$5+$B$6)/30-IF($B$11&lt;=41,$B$12,0)+L859+M859</f>
        <v>944.832620854185</v>
      </c>
      <c r="U859" s="14" t="n">
        <f aca="false">$B$4-55*($B$5+$B$6)/30-IF($B$11&lt;=55,$B$12,0)+L859+M859+N859</f>
        <v>2957.11346010663</v>
      </c>
      <c r="V859" s="14" t="n">
        <f aca="false">$B$4-69*($B$5+$B$6)/30-IF($B$11&lt;=69,$B$12,0)+L859+M859+N859+O859</f>
        <v>5066.30129180408</v>
      </c>
      <c r="W859" s="14" t="n">
        <f aca="false">$B$4-83*($B$5+$B$6)/30-IF($B$11&lt;=83,$B$12,0)+L859+M859+N859+O859+P859</f>
        <v>6695.09178271465</v>
      </c>
      <c r="X859" s="14" t="n">
        <f aca="false">$B$4-90*($B$5+$B$6)/30-IF($B$11&lt;=90,$B$12,0)+L859+M859+N859+O859+P859+Q859</f>
        <v>9748.54867576644</v>
      </c>
      <c r="AA859" s="14" t="n">
        <f aca="false">MIN(R859:X859)</f>
        <v>944.832620854185</v>
      </c>
    </row>
    <row r="860" customFormat="false" ht="15" hidden="false" customHeight="false" outlineLevel="0" collapsed="false">
      <c r="K860" s="2" t="n">
        <v>855</v>
      </c>
      <c r="L860" s="14" t="n">
        <f aca="true">$B$16+NORMINV(RAND(),0,SQRT($B$13*($B$7+$B$8^2))*$B$9*(1-$B$10))</f>
        <v>4145.51491671535</v>
      </c>
      <c r="M860" s="14" t="n">
        <f aca="true">$B$16+NORMINV(RAND(),0,SQRT($B$13*($B$7+$B$8^2))*$B$9*(1-$B$10))</f>
        <v>4217.85366919567</v>
      </c>
      <c r="N860" s="14" t="n">
        <f aca="true">$B$16+NORMINV(RAND(),0,SQRT($B$13*($B$7+$B$8^2))*$B$9*(1-$B$10))</f>
        <v>3934.05024676066</v>
      </c>
      <c r="O860" s="14" t="n">
        <f aca="true">$B$16+NORMINV(RAND(),0,SQRT($B$13*($B$7+$B$8^2))*$B$9*(1-$B$10))</f>
        <v>4428.94702521825</v>
      </c>
      <c r="P860" s="14" t="n">
        <f aca="true">$B$16+NORMINV(RAND(),0,SQRT($B$13*($B$7+$B$8^2))*$B$9*(1-$B$10))</f>
        <v>3889.00013913653</v>
      </c>
      <c r="Q860" s="14" t="n">
        <f aca="true">$B$16+NORMINV(RAND(),0,SQRT($B$13*($B$7+$B$8^2))*$B$9*(1-$B$10))</f>
        <v>3844.51490175492</v>
      </c>
      <c r="R860" s="14" t="n">
        <f aca="false">$B$4-13*($B$5+$B$6)/30-IF($B$11&lt;=13,$B$12,0)+0</f>
        <v>8876.66666666667</v>
      </c>
      <c r="S860" s="14" t="n">
        <f aca="false">$B$4-27*($B$5+$B$6)/30-IF($B$11&lt;=27,$B$12,0)+L860</f>
        <v>10735.5149167154</v>
      </c>
      <c r="T860" s="14" t="n">
        <f aca="false">$B$4-41*($B$5+$B$6)/30-IF($B$11&lt;=41,$B$12,0)+L860+M860</f>
        <v>1481.90191924435</v>
      </c>
      <c r="U860" s="14" t="n">
        <f aca="false">$B$4-55*($B$5+$B$6)/30-IF($B$11&lt;=55,$B$12,0)+L860+M860+N860</f>
        <v>3129.28549933835</v>
      </c>
      <c r="V860" s="14" t="n">
        <f aca="false">$B$4-69*($B$5+$B$6)/30-IF($B$11&lt;=69,$B$12,0)+L860+M860+N860+O860</f>
        <v>5271.56585788994</v>
      </c>
      <c r="W860" s="14" t="n">
        <f aca="false">$B$4-83*($B$5+$B$6)/30-IF($B$11&lt;=83,$B$12,0)+L860+M860+N860+O860+P860</f>
        <v>6873.8993303598</v>
      </c>
      <c r="X860" s="14" t="n">
        <f aca="false">$B$4-90*($B$5+$B$6)/30-IF($B$11&lt;=90,$B$12,0)+L860+M860+N860+O860+P860+Q860</f>
        <v>9575.08089878139</v>
      </c>
      <c r="AA860" s="14" t="n">
        <f aca="false">MIN(R860:X860)</f>
        <v>1481.90191924435</v>
      </c>
    </row>
    <row r="861" customFormat="false" ht="15" hidden="false" customHeight="false" outlineLevel="0" collapsed="false">
      <c r="K861" s="2" t="n">
        <v>856</v>
      </c>
      <c r="L861" s="14" t="n">
        <f aca="true">$B$16+NORMINV(RAND(),0,SQRT($B$13*($B$7+$B$8^2))*$B$9*(1-$B$10))</f>
        <v>3733.45285464708</v>
      </c>
      <c r="M861" s="14" t="n">
        <f aca="true">$B$16+NORMINV(RAND(),0,SQRT($B$13*($B$7+$B$8^2))*$B$9*(1-$B$10))</f>
        <v>4207.69635176575</v>
      </c>
      <c r="N861" s="14" t="n">
        <f aca="true">$B$16+NORMINV(RAND(),0,SQRT($B$13*($B$7+$B$8^2))*$B$9*(1-$B$10))</f>
        <v>3782.78221591637</v>
      </c>
      <c r="O861" s="14" t="n">
        <f aca="true">$B$16+NORMINV(RAND(),0,SQRT($B$13*($B$7+$B$8^2))*$B$9*(1-$B$10))</f>
        <v>3914.7514846415</v>
      </c>
      <c r="P861" s="14" t="n">
        <f aca="true">$B$16+NORMINV(RAND(),0,SQRT($B$13*($B$7+$B$8^2))*$B$9*(1-$B$10))</f>
        <v>4068.09563839267</v>
      </c>
      <c r="Q861" s="14" t="n">
        <f aca="true">$B$16+NORMINV(RAND(),0,SQRT($B$13*($B$7+$B$8^2))*$B$9*(1-$B$10))</f>
        <v>3760.65513569208</v>
      </c>
      <c r="R861" s="14" t="n">
        <f aca="false">$B$4-13*($B$5+$B$6)/30-IF($B$11&lt;=13,$B$12,0)+0</f>
        <v>8876.66666666667</v>
      </c>
      <c r="S861" s="14" t="n">
        <f aca="false">$B$4-27*($B$5+$B$6)/30-IF($B$11&lt;=27,$B$12,0)+L861</f>
        <v>10323.4528546471</v>
      </c>
      <c r="T861" s="14" t="n">
        <f aca="false">$B$4-41*($B$5+$B$6)/30-IF($B$11&lt;=41,$B$12,0)+L861+M861</f>
        <v>1059.68253974616</v>
      </c>
      <c r="U861" s="14" t="n">
        <f aca="false">$B$4-55*($B$5+$B$6)/30-IF($B$11&lt;=55,$B$12,0)+L861+M861+N861</f>
        <v>2555.79808899587</v>
      </c>
      <c r="V861" s="14" t="n">
        <f aca="false">$B$4-69*($B$5+$B$6)/30-IF($B$11&lt;=69,$B$12,0)+L861+M861+N861+O861</f>
        <v>4183.8829069707</v>
      </c>
      <c r="W861" s="14" t="n">
        <f aca="false">$B$4-83*($B$5+$B$6)/30-IF($B$11&lt;=83,$B$12,0)+L861+M861+N861+O861+P861</f>
        <v>5965.3118786967</v>
      </c>
      <c r="X861" s="14" t="n">
        <f aca="false">$B$4-90*($B$5+$B$6)/30-IF($B$11&lt;=90,$B$12,0)+L861+M861+N861+O861+P861+Q861</f>
        <v>8582.63368105545</v>
      </c>
      <c r="AA861" s="14" t="n">
        <f aca="false">MIN(R861:X861)</f>
        <v>1059.68253974616</v>
      </c>
    </row>
    <row r="862" customFormat="false" ht="15" hidden="false" customHeight="false" outlineLevel="0" collapsed="false">
      <c r="K862" s="2" t="n">
        <v>857</v>
      </c>
      <c r="L862" s="14" t="n">
        <f aca="true">$B$16+NORMINV(RAND(),0,SQRT($B$13*($B$7+$B$8^2))*$B$9*(1-$B$10))</f>
        <v>3400.80762448118</v>
      </c>
      <c r="M862" s="14" t="n">
        <f aca="true">$B$16+NORMINV(RAND(),0,SQRT($B$13*($B$7+$B$8^2))*$B$9*(1-$B$10))</f>
        <v>3967.00618652694</v>
      </c>
      <c r="N862" s="14" t="n">
        <f aca="true">$B$16+NORMINV(RAND(),0,SQRT($B$13*($B$7+$B$8^2))*$B$9*(1-$B$10))</f>
        <v>4383.75254654989</v>
      </c>
      <c r="O862" s="14" t="n">
        <f aca="true">$B$16+NORMINV(RAND(),0,SQRT($B$13*($B$7+$B$8^2))*$B$9*(1-$B$10))</f>
        <v>3657.23598337131</v>
      </c>
      <c r="P862" s="14" t="n">
        <f aca="true">$B$16+NORMINV(RAND(),0,SQRT($B$13*($B$7+$B$8^2))*$B$9*(1-$B$10))</f>
        <v>3493.99390382151</v>
      </c>
      <c r="Q862" s="14" t="n">
        <f aca="true">$B$16+NORMINV(RAND(),0,SQRT($B$13*($B$7+$B$8^2))*$B$9*(1-$B$10))</f>
        <v>4030.31628923482</v>
      </c>
      <c r="R862" s="14" t="n">
        <f aca="false">$B$4-13*($B$5+$B$6)/30-IF($B$11&lt;=13,$B$12,0)+0</f>
        <v>8876.66666666667</v>
      </c>
      <c r="S862" s="14" t="n">
        <f aca="false">$B$4-27*($B$5+$B$6)/30-IF($B$11&lt;=27,$B$12,0)+L862</f>
        <v>9990.80762448118</v>
      </c>
      <c r="T862" s="14" t="n">
        <f aca="false">$B$4-41*($B$5+$B$6)/30-IF($B$11&lt;=41,$B$12,0)+L862+M862</f>
        <v>486.347144341448</v>
      </c>
      <c r="U862" s="14" t="n">
        <f aca="false">$B$4-55*($B$5+$B$6)/30-IF($B$11&lt;=55,$B$12,0)+L862+M862+N862</f>
        <v>2583.43302422467</v>
      </c>
      <c r="V862" s="14" t="n">
        <f aca="false">$B$4-69*($B$5+$B$6)/30-IF($B$11&lt;=69,$B$12,0)+L862+M862+N862+O862</f>
        <v>3954.00234092931</v>
      </c>
      <c r="W862" s="14" t="n">
        <f aca="false">$B$4-83*($B$5+$B$6)/30-IF($B$11&lt;=83,$B$12,0)+L862+M862+N862+O862+P862</f>
        <v>5161.32957808416</v>
      </c>
      <c r="X862" s="14" t="n">
        <f aca="false">$B$4-90*($B$5+$B$6)/30-IF($B$11&lt;=90,$B$12,0)+L862+M862+N862+O862+P862+Q862</f>
        <v>8048.31253398565</v>
      </c>
      <c r="AA862" s="14" t="n">
        <f aca="false">MIN(R862:X862)</f>
        <v>486.347144341448</v>
      </c>
    </row>
    <row r="863" customFormat="false" ht="15" hidden="false" customHeight="false" outlineLevel="0" collapsed="false">
      <c r="K863" s="2" t="n">
        <v>858</v>
      </c>
      <c r="L863" s="14" t="n">
        <f aca="true">$B$16+NORMINV(RAND(),0,SQRT($B$13*($B$7+$B$8^2))*$B$9*(1-$B$10))</f>
        <v>4586.92928902462</v>
      </c>
      <c r="M863" s="14" t="n">
        <f aca="true">$B$16+NORMINV(RAND(),0,SQRT($B$13*($B$7+$B$8^2))*$B$9*(1-$B$10))</f>
        <v>3929.1029796233</v>
      </c>
      <c r="N863" s="14" t="n">
        <f aca="true">$B$16+NORMINV(RAND(),0,SQRT($B$13*($B$7+$B$8^2))*$B$9*(1-$B$10))</f>
        <v>4175.10919185199</v>
      </c>
      <c r="O863" s="14" t="n">
        <f aca="true">$B$16+NORMINV(RAND(),0,SQRT($B$13*($B$7+$B$8^2))*$B$9*(1-$B$10))</f>
        <v>3851.34350553387</v>
      </c>
      <c r="P863" s="14" t="n">
        <f aca="true">$B$16+NORMINV(RAND(),0,SQRT($B$13*($B$7+$B$8^2))*$B$9*(1-$B$10))</f>
        <v>3967.0774282882</v>
      </c>
      <c r="Q863" s="14" t="n">
        <f aca="true">$B$16+NORMINV(RAND(),0,SQRT($B$13*($B$7+$B$8^2))*$B$9*(1-$B$10))</f>
        <v>3695.875924849</v>
      </c>
      <c r="R863" s="14" t="n">
        <f aca="false">$B$4-13*($B$5+$B$6)/30-IF($B$11&lt;=13,$B$12,0)+0</f>
        <v>8876.66666666667</v>
      </c>
      <c r="S863" s="14" t="n">
        <f aca="false">$B$4-27*($B$5+$B$6)/30-IF($B$11&lt;=27,$B$12,0)+L863</f>
        <v>11176.9292890246</v>
      </c>
      <c r="T863" s="14" t="n">
        <f aca="false">$B$4-41*($B$5+$B$6)/30-IF($B$11&lt;=41,$B$12,0)+L863+M863</f>
        <v>1634.56560198124</v>
      </c>
      <c r="U863" s="14" t="n">
        <f aca="false">$B$4-55*($B$5+$B$6)/30-IF($B$11&lt;=55,$B$12,0)+L863+M863+N863</f>
        <v>3523.00812716656</v>
      </c>
      <c r="V863" s="14" t="n">
        <f aca="false">$B$4-69*($B$5+$B$6)/30-IF($B$11&lt;=69,$B$12,0)+L863+M863+N863+O863</f>
        <v>5087.68496603377</v>
      </c>
      <c r="W863" s="14" t="n">
        <f aca="false">$B$4-83*($B$5+$B$6)/30-IF($B$11&lt;=83,$B$12,0)+L863+M863+N863+O863+P863</f>
        <v>6768.0957276553</v>
      </c>
      <c r="X863" s="14" t="n">
        <f aca="false">$B$4-90*($B$5+$B$6)/30-IF($B$11&lt;=90,$B$12,0)+L863+M863+N863+O863+P863+Q863</f>
        <v>9320.63831917097</v>
      </c>
      <c r="AA863" s="14" t="n">
        <f aca="false">MIN(R863:X863)</f>
        <v>1634.56560198124</v>
      </c>
    </row>
    <row r="864" customFormat="false" ht="15" hidden="false" customHeight="false" outlineLevel="0" collapsed="false">
      <c r="K864" s="2" t="n">
        <v>859</v>
      </c>
      <c r="L864" s="14" t="n">
        <f aca="true">$B$16+NORMINV(RAND(),0,SQRT($B$13*($B$7+$B$8^2))*$B$9*(1-$B$10))</f>
        <v>4133.23242274317</v>
      </c>
      <c r="M864" s="14" t="n">
        <f aca="true">$B$16+NORMINV(RAND(),0,SQRT($B$13*($B$7+$B$8^2))*$B$9*(1-$B$10))</f>
        <v>4470.1862191249</v>
      </c>
      <c r="N864" s="14" t="n">
        <f aca="true">$B$16+NORMINV(RAND(),0,SQRT($B$13*($B$7+$B$8^2))*$B$9*(1-$B$10))</f>
        <v>4441.858018626</v>
      </c>
      <c r="O864" s="14" t="n">
        <f aca="true">$B$16+NORMINV(RAND(),0,SQRT($B$13*($B$7+$B$8^2))*$B$9*(1-$B$10))</f>
        <v>4114.4953792383</v>
      </c>
      <c r="P864" s="14" t="n">
        <f aca="true">$B$16+NORMINV(RAND(),0,SQRT($B$13*($B$7+$B$8^2))*$B$9*(1-$B$10))</f>
        <v>4545.22363809473</v>
      </c>
      <c r="Q864" s="14" t="n">
        <f aca="true">$B$16+NORMINV(RAND(),0,SQRT($B$13*($B$7+$B$8^2))*$B$9*(1-$B$10))</f>
        <v>3906.08472597372</v>
      </c>
      <c r="R864" s="14" t="n">
        <f aca="false">$B$4-13*($B$5+$B$6)/30-IF($B$11&lt;=13,$B$12,0)+0</f>
        <v>8876.66666666667</v>
      </c>
      <c r="S864" s="14" t="n">
        <f aca="false">$B$4-27*($B$5+$B$6)/30-IF($B$11&lt;=27,$B$12,0)+L864</f>
        <v>10723.2324227432</v>
      </c>
      <c r="T864" s="14" t="n">
        <f aca="false">$B$4-41*($B$5+$B$6)/30-IF($B$11&lt;=41,$B$12,0)+L864+M864</f>
        <v>1721.9519752014</v>
      </c>
      <c r="U864" s="14" t="n">
        <f aca="false">$B$4-55*($B$5+$B$6)/30-IF($B$11&lt;=55,$B$12,0)+L864+M864+N864</f>
        <v>3877.14332716073</v>
      </c>
      <c r="V864" s="14" t="n">
        <f aca="false">$B$4-69*($B$5+$B$6)/30-IF($B$11&lt;=69,$B$12,0)+L864+M864+N864+O864</f>
        <v>5704.97203973236</v>
      </c>
      <c r="W864" s="14" t="n">
        <f aca="false">$B$4-83*($B$5+$B$6)/30-IF($B$11&lt;=83,$B$12,0)+L864+M864+N864+O864+P864</f>
        <v>7963.52901116043</v>
      </c>
      <c r="X864" s="14" t="n">
        <f aca="false">$B$4-90*($B$5+$B$6)/30-IF($B$11&lt;=90,$B$12,0)+L864+M864+N864+O864+P864+Q864</f>
        <v>10726.2804038008</v>
      </c>
      <c r="AA864" s="14" t="n">
        <f aca="false">MIN(R864:X864)</f>
        <v>1721.9519752014</v>
      </c>
    </row>
    <row r="865" customFormat="false" ht="15" hidden="false" customHeight="false" outlineLevel="0" collapsed="false">
      <c r="K865" s="2" t="n">
        <v>860</v>
      </c>
      <c r="L865" s="14" t="n">
        <f aca="true">$B$16+NORMINV(RAND(),0,SQRT($B$13*($B$7+$B$8^2))*$B$9*(1-$B$10))</f>
        <v>4639.50846144799</v>
      </c>
      <c r="M865" s="14" t="n">
        <f aca="true">$B$16+NORMINV(RAND(),0,SQRT($B$13*($B$7+$B$8^2))*$B$9*(1-$B$10))</f>
        <v>4177.9177450357</v>
      </c>
      <c r="N865" s="14" t="n">
        <f aca="true">$B$16+NORMINV(RAND(),0,SQRT($B$13*($B$7+$B$8^2))*$B$9*(1-$B$10))</f>
        <v>4091.71436018197</v>
      </c>
      <c r="O865" s="14" t="n">
        <f aca="true">$B$16+NORMINV(RAND(),0,SQRT($B$13*($B$7+$B$8^2))*$B$9*(1-$B$10))</f>
        <v>3777.82208663804</v>
      </c>
      <c r="P865" s="14" t="n">
        <f aca="true">$B$16+NORMINV(RAND(),0,SQRT($B$13*($B$7+$B$8^2))*$B$9*(1-$B$10))</f>
        <v>4445.16122282018</v>
      </c>
      <c r="Q865" s="14" t="n">
        <f aca="true">$B$16+NORMINV(RAND(),0,SQRT($B$13*($B$7+$B$8^2))*$B$9*(1-$B$10))</f>
        <v>4010.93777859279</v>
      </c>
      <c r="R865" s="14" t="n">
        <f aca="false">$B$4-13*($B$5+$B$6)/30-IF($B$11&lt;=13,$B$12,0)+0</f>
        <v>8876.66666666667</v>
      </c>
      <c r="S865" s="14" t="n">
        <f aca="false">$B$4-27*($B$5+$B$6)/30-IF($B$11&lt;=27,$B$12,0)+L865</f>
        <v>11229.508461448</v>
      </c>
      <c r="T865" s="14" t="n">
        <f aca="false">$B$4-41*($B$5+$B$6)/30-IF($B$11&lt;=41,$B$12,0)+L865+M865</f>
        <v>1935.95953981701</v>
      </c>
      <c r="U865" s="14" t="n">
        <f aca="false">$B$4-55*($B$5+$B$6)/30-IF($B$11&lt;=55,$B$12,0)+L865+M865+N865</f>
        <v>3741.00723333232</v>
      </c>
      <c r="V865" s="14" t="n">
        <f aca="false">$B$4-69*($B$5+$B$6)/30-IF($B$11&lt;=69,$B$12,0)+L865+M865+N865+O865</f>
        <v>5232.16265330369</v>
      </c>
      <c r="W865" s="14" t="n">
        <f aca="false">$B$4-83*($B$5+$B$6)/30-IF($B$11&lt;=83,$B$12,0)+L865+M865+N865+O865+P865</f>
        <v>7390.65720945721</v>
      </c>
      <c r="X865" s="14" t="n">
        <f aca="false">$B$4-90*($B$5+$B$6)/30-IF($B$11&lt;=90,$B$12,0)+L865+M865+N865+O865+P865+Q865</f>
        <v>10258.2616547167</v>
      </c>
      <c r="AA865" s="14" t="n">
        <f aca="false">MIN(R865:X865)</f>
        <v>1935.95953981701</v>
      </c>
    </row>
    <row r="866" customFormat="false" ht="15" hidden="false" customHeight="false" outlineLevel="0" collapsed="false">
      <c r="K866" s="2" t="n">
        <v>861</v>
      </c>
      <c r="L866" s="14" t="n">
        <f aca="true">$B$16+NORMINV(RAND(),0,SQRT($B$13*($B$7+$B$8^2))*$B$9*(1-$B$10))</f>
        <v>4340.19100309437</v>
      </c>
      <c r="M866" s="14" t="n">
        <f aca="true">$B$16+NORMINV(RAND(),0,SQRT($B$13*($B$7+$B$8^2))*$B$9*(1-$B$10))</f>
        <v>3849.24094114178</v>
      </c>
      <c r="N866" s="14" t="n">
        <f aca="true">$B$16+NORMINV(RAND(),0,SQRT($B$13*($B$7+$B$8^2))*$B$9*(1-$B$10))</f>
        <v>4056.04503719242</v>
      </c>
      <c r="O866" s="14" t="n">
        <f aca="true">$B$16+NORMINV(RAND(),0,SQRT($B$13*($B$7+$B$8^2))*$B$9*(1-$B$10))</f>
        <v>4137.09611468805</v>
      </c>
      <c r="P866" s="14" t="n">
        <f aca="true">$B$16+NORMINV(RAND(),0,SQRT($B$13*($B$7+$B$8^2))*$B$9*(1-$B$10))</f>
        <v>4151.50137376141</v>
      </c>
      <c r="Q866" s="14" t="n">
        <f aca="true">$B$16+NORMINV(RAND(),0,SQRT($B$13*($B$7+$B$8^2))*$B$9*(1-$B$10))</f>
        <v>3974.3297900097</v>
      </c>
      <c r="R866" s="14" t="n">
        <f aca="false">$B$4-13*($B$5+$B$6)/30-IF($B$11&lt;=13,$B$12,0)+0</f>
        <v>8876.66666666667</v>
      </c>
      <c r="S866" s="14" t="n">
        <f aca="false">$B$4-27*($B$5+$B$6)/30-IF($B$11&lt;=27,$B$12,0)+L866</f>
        <v>10930.1910030944</v>
      </c>
      <c r="T866" s="14" t="n">
        <f aca="false">$B$4-41*($B$5+$B$6)/30-IF($B$11&lt;=41,$B$12,0)+L866+M866</f>
        <v>1307.96527756948</v>
      </c>
      <c r="U866" s="14" t="n">
        <f aca="false">$B$4-55*($B$5+$B$6)/30-IF($B$11&lt;=55,$B$12,0)+L866+M866+N866</f>
        <v>3077.34364809524</v>
      </c>
      <c r="V866" s="14" t="n">
        <f aca="false">$B$4-69*($B$5+$B$6)/30-IF($B$11&lt;=69,$B$12,0)+L866+M866+N866+O866</f>
        <v>4927.77309611662</v>
      </c>
      <c r="W866" s="14" t="n">
        <f aca="false">$B$4-83*($B$5+$B$6)/30-IF($B$11&lt;=83,$B$12,0)+L866+M866+N866+O866+P866</f>
        <v>6792.60780321136</v>
      </c>
      <c r="X866" s="14" t="n">
        <f aca="false">$B$4-90*($B$5+$B$6)/30-IF($B$11&lt;=90,$B$12,0)+L866+M866+N866+O866+P866+Q866</f>
        <v>9623.60425988773</v>
      </c>
      <c r="AA866" s="14" t="n">
        <f aca="false">MIN(R866:X866)</f>
        <v>1307.96527756948</v>
      </c>
    </row>
    <row r="867" customFormat="false" ht="15" hidden="false" customHeight="false" outlineLevel="0" collapsed="false">
      <c r="K867" s="2" t="n">
        <v>862</v>
      </c>
      <c r="L867" s="14" t="n">
        <f aca="true">$B$16+NORMINV(RAND(),0,SQRT($B$13*($B$7+$B$8^2))*$B$9*(1-$B$10))</f>
        <v>4235.59062361491</v>
      </c>
      <c r="M867" s="14" t="n">
        <f aca="true">$B$16+NORMINV(RAND(),0,SQRT($B$13*($B$7+$B$8^2))*$B$9*(1-$B$10))</f>
        <v>4262.38970852941</v>
      </c>
      <c r="N867" s="14" t="n">
        <f aca="true">$B$16+NORMINV(RAND(),0,SQRT($B$13*($B$7+$B$8^2))*$B$9*(1-$B$10))</f>
        <v>3921.0387728937</v>
      </c>
      <c r="O867" s="14" t="n">
        <f aca="true">$B$16+NORMINV(RAND(),0,SQRT($B$13*($B$7+$B$8^2))*$B$9*(1-$B$10))</f>
        <v>3632.31621030887</v>
      </c>
      <c r="P867" s="14" t="n">
        <f aca="true">$B$16+NORMINV(RAND(),0,SQRT($B$13*($B$7+$B$8^2))*$B$9*(1-$B$10))</f>
        <v>5016.02006086686</v>
      </c>
      <c r="Q867" s="14" t="n">
        <f aca="true">$B$16+NORMINV(RAND(),0,SQRT($B$13*($B$7+$B$8^2))*$B$9*(1-$B$10))</f>
        <v>3594.70270440114</v>
      </c>
      <c r="R867" s="14" t="n">
        <f aca="false">$B$4-13*($B$5+$B$6)/30-IF($B$11&lt;=13,$B$12,0)+0</f>
        <v>8876.66666666667</v>
      </c>
      <c r="S867" s="14" t="n">
        <f aca="false">$B$4-27*($B$5+$B$6)/30-IF($B$11&lt;=27,$B$12,0)+L867</f>
        <v>10825.5906236149</v>
      </c>
      <c r="T867" s="14" t="n">
        <f aca="false">$B$4-41*($B$5+$B$6)/30-IF($B$11&lt;=41,$B$12,0)+L867+M867</f>
        <v>1616.51366547766</v>
      </c>
      <c r="U867" s="14" t="n">
        <f aca="false">$B$4-55*($B$5+$B$6)/30-IF($B$11&lt;=55,$B$12,0)+L867+M867+N867</f>
        <v>3250.88577170469</v>
      </c>
      <c r="V867" s="14" t="n">
        <f aca="false">$B$4-69*($B$5+$B$6)/30-IF($B$11&lt;=69,$B$12,0)+L867+M867+N867+O867</f>
        <v>4596.53531534689</v>
      </c>
      <c r="W867" s="14" t="n">
        <f aca="false">$B$4-83*($B$5+$B$6)/30-IF($B$11&lt;=83,$B$12,0)+L867+M867+N867+O867+P867</f>
        <v>7325.88870954709</v>
      </c>
      <c r="X867" s="14" t="n">
        <f aca="false">$B$4-90*($B$5+$B$6)/30-IF($B$11&lt;=90,$B$12,0)+L867+M867+N867+O867+P867+Q867</f>
        <v>9777.25808061489</v>
      </c>
      <c r="AA867" s="14" t="n">
        <f aca="false">MIN(R867:X867)</f>
        <v>1616.51366547766</v>
      </c>
    </row>
    <row r="868" customFormat="false" ht="15" hidden="false" customHeight="false" outlineLevel="0" collapsed="false">
      <c r="K868" s="2" t="n">
        <v>863</v>
      </c>
      <c r="L868" s="14" t="n">
        <f aca="true">$B$16+NORMINV(RAND(),0,SQRT($B$13*($B$7+$B$8^2))*$B$9*(1-$B$10))</f>
        <v>3281.06818309409</v>
      </c>
      <c r="M868" s="14" t="n">
        <f aca="true">$B$16+NORMINV(RAND(),0,SQRT($B$13*($B$7+$B$8^2))*$B$9*(1-$B$10))</f>
        <v>4084.30021130875</v>
      </c>
      <c r="N868" s="14" t="n">
        <f aca="true">$B$16+NORMINV(RAND(),0,SQRT($B$13*($B$7+$B$8^2))*$B$9*(1-$B$10))</f>
        <v>4039.72484201823</v>
      </c>
      <c r="O868" s="14" t="n">
        <f aca="true">$B$16+NORMINV(RAND(),0,SQRT($B$13*($B$7+$B$8^2))*$B$9*(1-$B$10))</f>
        <v>3894.25082660593</v>
      </c>
      <c r="P868" s="14" t="n">
        <f aca="true">$B$16+NORMINV(RAND(),0,SQRT($B$13*($B$7+$B$8^2))*$B$9*(1-$B$10))</f>
        <v>4193.49105880698</v>
      </c>
      <c r="Q868" s="14" t="n">
        <f aca="true">$B$16+NORMINV(RAND(),0,SQRT($B$13*($B$7+$B$8^2))*$B$9*(1-$B$10))</f>
        <v>3692.18096071479</v>
      </c>
      <c r="R868" s="14" t="n">
        <f aca="false">$B$4-13*($B$5+$B$6)/30-IF($B$11&lt;=13,$B$12,0)+0</f>
        <v>8876.66666666667</v>
      </c>
      <c r="S868" s="14" t="n">
        <f aca="false">$B$4-27*($B$5+$B$6)/30-IF($B$11&lt;=27,$B$12,0)+L868</f>
        <v>9871.06818309409</v>
      </c>
      <c r="T868" s="14" t="n">
        <f aca="false">$B$4-41*($B$5+$B$6)/30-IF($B$11&lt;=41,$B$12,0)+L868+M868</f>
        <v>483.901727736166</v>
      </c>
      <c r="U868" s="14" t="n">
        <f aca="false">$B$4-55*($B$5+$B$6)/30-IF($B$11&lt;=55,$B$12,0)+L868+M868+N868</f>
        <v>2236.95990308773</v>
      </c>
      <c r="V868" s="14" t="n">
        <f aca="false">$B$4-69*($B$5+$B$6)/30-IF($B$11&lt;=69,$B$12,0)+L868+M868+N868+O868</f>
        <v>3844.544063027</v>
      </c>
      <c r="W868" s="14" t="n">
        <f aca="false">$B$4-83*($B$5+$B$6)/30-IF($B$11&lt;=83,$B$12,0)+L868+M868+N868+O868+P868</f>
        <v>5751.36845516731</v>
      </c>
      <c r="X868" s="14" t="n">
        <f aca="false">$B$4-90*($B$5+$B$6)/30-IF($B$11&lt;=90,$B$12,0)+L868+M868+N868+O868+P868+Q868</f>
        <v>8300.21608254877</v>
      </c>
      <c r="AA868" s="14" t="n">
        <f aca="false">MIN(R868:X868)</f>
        <v>483.901727736166</v>
      </c>
    </row>
    <row r="869" customFormat="false" ht="15" hidden="false" customHeight="false" outlineLevel="0" collapsed="false">
      <c r="K869" s="2" t="n">
        <v>864</v>
      </c>
      <c r="L869" s="14" t="n">
        <f aca="true">$B$16+NORMINV(RAND(),0,SQRT($B$13*($B$7+$B$8^2))*$B$9*(1-$B$10))</f>
        <v>4825.3428188953</v>
      </c>
      <c r="M869" s="14" t="n">
        <f aca="true">$B$16+NORMINV(RAND(),0,SQRT($B$13*($B$7+$B$8^2))*$B$9*(1-$B$10))</f>
        <v>4009.68107580083</v>
      </c>
      <c r="N869" s="14" t="n">
        <f aca="true">$B$16+NORMINV(RAND(),0,SQRT($B$13*($B$7+$B$8^2))*$B$9*(1-$B$10))</f>
        <v>3758.84207552657</v>
      </c>
      <c r="O869" s="14" t="n">
        <f aca="true">$B$16+NORMINV(RAND(),0,SQRT($B$13*($B$7+$B$8^2))*$B$9*(1-$B$10))</f>
        <v>4466.12053737439</v>
      </c>
      <c r="P869" s="14" t="n">
        <f aca="true">$B$16+NORMINV(RAND(),0,SQRT($B$13*($B$7+$B$8^2))*$B$9*(1-$B$10))</f>
        <v>3889.06896954432</v>
      </c>
      <c r="Q869" s="14" t="n">
        <f aca="true">$B$16+NORMINV(RAND(),0,SQRT($B$13*($B$7+$B$8^2))*$B$9*(1-$B$10))</f>
        <v>3999.85831700606</v>
      </c>
      <c r="R869" s="14" t="n">
        <f aca="false">$B$4-13*($B$5+$B$6)/30-IF($B$11&lt;=13,$B$12,0)+0</f>
        <v>8876.66666666667</v>
      </c>
      <c r="S869" s="14" t="n">
        <f aca="false">$B$4-27*($B$5+$B$6)/30-IF($B$11&lt;=27,$B$12,0)+L869</f>
        <v>11415.3428188953</v>
      </c>
      <c r="T869" s="14" t="n">
        <f aca="false">$B$4-41*($B$5+$B$6)/30-IF($B$11&lt;=41,$B$12,0)+L869+M869</f>
        <v>1953.55722802946</v>
      </c>
      <c r="U869" s="14" t="n">
        <f aca="false">$B$4-55*($B$5+$B$6)/30-IF($B$11&lt;=55,$B$12,0)+L869+M869+N869</f>
        <v>3425.73263688936</v>
      </c>
      <c r="V869" s="14" t="n">
        <f aca="false">$B$4-69*($B$5+$B$6)/30-IF($B$11&lt;=69,$B$12,0)+L869+M869+N869+O869</f>
        <v>5605.18650759709</v>
      </c>
      <c r="W869" s="14" t="n">
        <f aca="false">$B$4-83*($B$5+$B$6)/30-IF($B$11&lt;=83,$B$12,0)+L869+M869+N869+O869+P869</f>
        <v>7207.58881047474</v>
      </c>
      <c r="X869" s="14" t="n">
        <f aca="false">$B$4-90*($B$5+$B$6)/30-IF($B$11&lt;=90,$B$12,0)+L869+M869+N869+O869+P869+Q869</f>
        <v>10064.1137941475</v>
      </c>
      <c r="AA869" s="14" t="n">
        <f aca="false">MIN(R869:X869)</f>
        <v>1953.55722802946</v>
      </c>
    </row>
    <row r="870" customFormat="false" ht="15" hidden="false" customHeight="false" outlineLevel="0" collapsed="false">
      <c r="K870" s="2" t="n">
        <v>865</v>
      </c>
      <c r="L870" s="14" t="n">
        <f aca="true">$B$16+NORMINV(RAND(),0,SQRT($B$13*($B$7+$B$8^2))*$B$9*(1-$B$10))</f>
        <v>4408.6176246482</v>
      </c>
      <c r="M870" s="14" t="n">
        <f aca="true">$B$16+NORMINV(RAND(),0,SQRT($B$13*($B$7+$B$8^2))*$B$9*(1-$B$10))</f>
        <v>3781.16595236054</v>
      </c>
      <c r="N870" s="14" t="n">
        <f aca="true">$B$16+NORMINV(RAND(),0,SQRT($B$13*($B$7+$B$8^2))*$B$9*(1-$B$10))</f>
        <v>3873.24053087152</v>
      </c>
      <c r="O870" s="14" t="n">
        <f aca="true">$B$16+NORMINV(RAND(),0,SQRT($B$13*($B$7+$B$8^2))*$B$9*(1-$B$10))</f>
        <v>4299.71726288508</v>
      </c>
      <c r="P870" s="14" t="n">
        <f aca="true">$B$16+NORMINV(RAND(),0,SQRT($B$13*($B$7+$B$8^2))*$B$9*(1-$B$10))</f>
        <v>4183.98651659693</v>
      </c>
      <c r="Q870" s="14" t="n">
        <f aca="true">$B$16+NORMINV(RAND(),0,SQRT($B$13*($B$7+$B$8^2))*$B$9*(1-$B$10))</f>
        <v>4243.89027810403</v>
      </c>
      <c r="R870" s="14" t="n">
        <f aca="false">$B$4-13*($B$5+$B$6)/30-IF($B$11&lt;=13,$B$12,0)+0</f>
        <v>8876.66666666667</v>
      </c>
      <c r="S870" s="14" t="n">
        <f aca="false">$B$4-27*($B$5+$B$6)/30-IF($B$11&lt;=27,$B$12,0)+L870</f>
        <v>10998.6176246482</v>
      </c>
      <c r="T870" s="14" t="n">
        <f aca="false">$B$4-41*($B$5+$B$6)/30-IF($B$11&lt;=41,$B$12,0)+L870+M870</f>
        <v>1308.31691034207</v>
      </c>
      <c r="U870" s="14" t="n">
        <f aca="false">$B$4-55*($B$5+$B$6)/30-IF($B$11&lt;=55,$B$12,0)+L870+M870+N870</f>
        <v>2894.89077454692</v>
      </c>
      <c r="V870" s="14" t="n">
        <f aca="false">$B$4-69*($B$5+$B$6)/30-IF($B$11&lt;=69,$B$12,0)+L870+M870+N870+O870</f>
        <v>4907.94137076534</v>
      </c>
      <c r="W870" s="14" t="n">
        <f aca="false">$B$4-83*($B$5+$B$6)/30-IF($B$11&lt;=83,$B$12,0)+L870+M870+N870+O870+P870</f>
        <v>6805.2612206956</v>
      </c>
      <c r="X870" s="14" t="n">
        <f aca="false">$B$4-90*($B$5+$B$6)/30-IF($B$11&lt;=90,$B$12,0)+L870+M870+N870+O870+P870+Q870</f>
        <v>9905.81816546629</v>
      </c>
      <c r="AA870" s="14" t="n">
        <f aca="false">MIN(R870:X870)</f>
        <v>1308.31691034207</v>
      </c>
    </row>
    <row r="871" customFormat="false" ht="15" hidden="false" customHeight="false" outlineLevel="0" collapsed="false">
      <c r="K871" s="2" t="n">
        <v>866</v>
      </c>
      <c r="L871" s="14" t="n">
        <f aca="true">$B$16+NORMINV(RAND(),0,SQRT($B$13*($B$7+$B$8^2))*$B$9*(1-$B$10))</f>
        <v>4136.88254618702</v>
      </c>
      <c r="M871" s="14" t="n">
        <f aca="true">$B$16+NORMINV(RAND(),0,SQRT($B$13*($B$7+$B$8^2))*$B$9*(1-$B$10))</f>
        <v>4081.63889028638</v>
      </c>
      <c r="N871" s="14" t="n">
        <f aca="true">$B$16+NORMINV(RAND(),0,SQRT($B$13*($B$7+$B$8^2))*$B$9*(1-$B$10))</f>
        <v>3868.28991321605</v>
      </c>
      <c r="O871" s="14" t="n">
        <f aca="true">$B$16+NORMINV(RAND(),0,SQRT($B$13*($B$7+$B$8^2))*$B$9*(1-$B$10))</f>
        <v>3839.98201053922</v>
      </c>
      <c r="P871" s="14" t="n">
        <f aca="true">$B$16+NORMINV(RAND(),0,SQRT($B$13*($B$7+$B$8^2))*$B$9*(1-$B$10))</f>
        <v>3380.81988859395</v>
      </c>
      <c r="Q871" s="14" t="n">
        <f aca="true">$B$16+NORMINV(RAND(),0,SQRT($B$13*($B$7+$B$8^2))*$B$9*(1-$B$10))</f>
        <v>4152.20880287342</v>
      </c>
      <c r="R871" s="14" t="n">
        <f aca="false">$B$4-13*($B$5+$B$6)/30-IF($B$11&lt;=13,$B$12,0)+0</f>
        <v>8876.66666666667</v>
      </c>
      <c r="S871" s="14" t="n">
        <f aca="false">$B$4-27*($B$5+$B$6)/30-IF($B$11&lt;=27,$B$12,0)+L871</f>
        <v>10726.882546187</v>
      </c>
      <c r="T871" s="14" t="n">
        <f aca="false">$B$4-41*($B$5+$B$6)/30-IF($B$11&lt;=41,$B$12,0)+L871+M871</f>
        <v>1337.05476980673</v>
      </c>
      <c r="U871" s="14" t="n">
        <f aca="false">$B$4-55*($B$5+$B$6)/30-IF($B$11&lt;=55,$B$12,0)+L871+M871+N871</f>
        <v>2918.67801635611</v>
      </c>
      <c r="V871" s="14" t="n">
        <f aca="false">$B$4-69*($B$5+$B$6)/30-IF($B$11&lt;=69,$B$12,0)+L871+M871+N871+O871</f>
        <v>4471.99336022867</v>
      </c>
      <c r="W871" s="14" t="n">
        <f aca="false">$B$4-83*($B$5+$B$6)/30-IF($B$11&lt;=83,$B$12,0)+L871+M871+N871+O871+P871</f>
        <v>5566.14658215595</v>
      </c>
      <c r="X871" s="14" t="n">
        <f aca="false">$B$4-90*($B$5+$B$6)/30-IF($B$11&lt;=90,$B$12,0)+L871+M871+N871+O871+P871+Q871</f>
        <v>8575.02205169604</v>
      </c>
      <c r="AA871" s="14" t="n">
        <f aca="false">MIN(R871:X871)</f>
        <v>1337.05476980673</v>
      </c>
    </row>
    <row r="872" customFormat="false" ht="15" hidden="false" customHeight="false" outlineLevel="0" collapsed="false">
      <c r="K872" s="2" t="n">
        <v>867</v>
      </c>
      <c r="L872" s="14" t="n">
        <f aca="true">$B$16+NORMINV(RAND(),0,SQRT($B$13*($B$7+$B$8^2))*$B$9*(1-$B$10))</f>
        <v>4058.28231762372</v>
      </c>
      <c r="M872" s="14" t="n">
        <f aca="true">$B$16+NORMINV(RAND(),0,SQRT($B$13*($B$7+$B$8^2))*$B$9*(1-$B$10))</f>
        <v>3890.71228506182</v>
      </c>
      <c r="N872" s="14" t="n">
        <f aca="true">$B$16+NORMINV(RAND(),0,SQRT($B$13*($B$7+$B$8^2))*$B$9*(1-$B$10))</f>
        <v>4209.36735367929</v>
      </c>
      <c r="O872" s="14" t="n">
        <f aca="true">$B$16+NORMINV(RAND(),0,SQRT($B$13*($B$7+$B$8^2))*$B$9*(1-$B$10))</f>
        <v>4181.97232803348</v>
      </c>
      <c r="P872" s="14" t="n">
        <f aca="true">$B$16+NORMINV(RAND(),0,SQRT($B$13*($B$7+$B$8^2))*$B$9*(1-$B$10))</f>
        <v>4189.67184530648</v>
      </c>
      <c r="Q872" s="14" t="n">
        <f aca="true">$B$16+NORMINV(RAND(),0,SQRT($B$13*($B$7+$B$8^2))*$B$9*(1-$B$10))</f>
        <v>3917.73174384227</v>
      </c>
      <c r="R872" s="14" t="n">
        <f aca="false">$B$4-13*($B$5+$B$6)/30-IF($B$11&lt;=13,$B$12,0)+0</f>
        <v>8876.66666666667</v>
      </c>
      <c r="S872" s="14" t="n">
        <f aca="false">$B$4-27*($B$5+$B$6)/30-IF($B$11&lt;=27,$B$12,0)+L872</f>
        <v>10648.2823176237</v>
      </c>
      <c r="T872" s="14" t="n">
        <f aca="false">$B$4-41*($B$5+$B$6)/30-IF($B$11&lt;=41,$B$12,0)+L872+M872</f>
        <v>1067.52793601887</v>
      </c>
      <c r="U872" s="14" t="n">
        <f aca="false">$B$4-55*($B$5+$B$6)/30-IF($B$11&lt;=55,$B$12,0)+L872+M872+N872</f>
        <v>2990.22862303149</v>
      </c>
      <c r="V872" s="14" t="n">
        <f aca="false">$B$4-69*($B$5+$B$6)/30-IF($B$11&lt;=69,$B$12,0)+L872+M872+N872+O872</f>
        <v>4885.53428439831</v>
      </c>
      <c r="W872" s="14" t="n">
        <f aca="false">$B$4-83*($B$5+$B$6)/30-IF($B$11&lt;=83,$B$12,0)+L872+M872+N872+O872+P872</f>
        <v>6788.53946303812</v>
      </c>
      <c r="X872" s="14" t="n">
        <f aca="false">$B$4-90*($B$5+$B$6)/30-IF($B$11&lt;=90,$B$12,0)+L872+M872+N872+O872+P872+Q872</f>
        <v>9562.93787354705</v>
      </c>
      <c r="AA872" s="14" t="n">
        <f aca="false">MIN(R872:X872)</f>
        <v>1067.52793601887</v>
      </c>
    </row>
    <row r="873" customFormat="false" ht="15" hidden="false" customHeight="false" outlineLevel="0" collapsed="false">
      <c r="K873" s="2" t="n">
        <v>868</v>
      </c>
      <c r="L873" s="14" t="n">
        <f aca="true">$B$16+NORMINV(RAND(),0,SQRT($B$13*($B$7+$B$8^2))*$B$9*(1-$B$10))</f>
        <v>3982.2305777813</v>
      </c>
      <c r="M873" s="14" t="n">
        <f aca="true">$B$16+NORMINV(RAND(),0,SQRT($B$13*($B$7+$B$8^2))*$B$9*(1-$B$10))</f>
        <v>3517.08787095909</v>
      </c>
      <c r="N873" s="14" t="n">
        <f aca="true">$B$16+NORMINV(RAND(),0,SQRT($B$13*($B$7+$B$8^2))*$B$9*(1-$B$10))</f>
        <v>4401.45738072295</v>
      </c>
      <c r="O873" s="14" t="n">
        <f aca="true">$B$16+NORMINV(RAND(),0,SQRT($B$13*($B$7+$B$8^2))*$B$9*(1-$B$10))</f>
        <v>3967.62348839641</v>
      </c>
      <c r="P873" s="14" t="n">
        <f aca="true">$B$16+NORMINV(RAND(),0,SQRT($B$13*($B$7+$B$8^2))*$B$9*(1-$B$10))</f>
        <v>3359.24398570966</v>
      </c>
      <c r="Q873" s="14" t="n">
        <f aca="true">$B$16+NORMINV(RAND(),0,SQRT($B$13*($B$7+$B$8^2))*$B$9*(1-$B$10))</f>
        <v>3719.13190721445</v>
      </c>
      <c r="R873" s="14" t="n">
        <f aca="false">$B$4-13*($B$5+$B$6)/30-IF($B$11&lt;=13,$B$12,0)+0</f>
        <v>8876.66666666667</v>
      </c>
      <c r="S873" s="14" t="n">
        <f aca="false">$B$4-27*($B$5+$B$6)/30-IF($B$11&lt;=27,$B$12,0)+L873</f>
        <v>10572.2305777813</v>
      </c>
      <c r="T873" s="14" t="n">
        <f aca="false">$B$4-41*($B$5+$B$6)/30-IF($B$11&lt;=41,$B$12,0)+L873+M873</f>
        <v>617.85178207372</v>
      </c>
      <c r="U873" s="14" t="n">
        <f aca="false">$B$4-55*($B$5+$B$6)/30-IF($B$11&lt;=55,$B$12,0)+L873+M873+N873</f>
        <v>2732.64249613</v>
      </c>
      <c r="V873" s="14" t="n">
        <f aca="false">$B$4-69*($B$5+$B$6)/30-IF($B$11&lt;=69,$B$12,0)+L873+M873+N873+O873</f>
        <v>4413.59931785974</v>
      </c>
      <c r="W873" s="14" t="n">
        <f aca="false">$B$4-83*($B$5+$B$6)/30-IF($B$11&lt;=83,$B$12,0)+L873+M873+N873+O873+P873</f>
        <v>5486.17663690273</v>
      </c>
      <c r="X873" s="14" t="n">
        <f aca="false">$B$4-90*($B$5+$B$6)/30-IF($B$11&lt;=90,$B$12,0)+L873+M873+N873+O873+P873+Q873</f>
        <v>8061.97521078385</v>
      </c>
      <c r="AA873" s="14" t="n">
        <f aca="false">MIN(R873:X873)</f>
        <v>617.85178207372</v>
      </c>
    </row>
    <row r="874" customFormat="false" ht="15" hidden="false" customHeight="false" outlineLevel="0" collapsed="false">
      <c r="K874" s="2" t="n">
        <v>869</v>
      </c>
      <c r="L874" s="14" t="n">
        <f aca="true">$B$16+NORMINV(RAND(),0,SQRT($B$13*($B$7+$B$8^2))*$B$9*(1-$B$10))</f>
        <v>4246.76585814901</v>
      </c>
      <c r="M874" s="14" t="n">
        <f aca="true">$B$16+NORMINV(RAND(),0,SQRT($B$13*($B$7+$B$8^2))*$B$9*(1-$B$10))</f>
        <v>3693.45501434658</v>
      </c>
      <c r="N874" s="14" t="n">
        <f aca="true">$B$16+NORMINV(RAND(),0,SQRT($B$13*($B$7+$B$8^2))*$B$9*(1-$B$10))</f>
        <v>3213.91476998394</v>
      </c>
      <c r="O874" s="14" t="n">
        <f aca="true">$B$16+NORMINV(RAND(),0,SQRT($B$13*($B$7+$B$8^2))*$B$9*(1-$B$10))</f>
        <v>4375.65214473359</v>
      </c>
      <c r="P874" s="14" t="n">
        <f aca="true">$B$16+NORMINV(RAND(),0,SQRT($B$13*($B$7+$B$8^2))*$B$9*(1-$B$10))</f>
        <v>4135.08579060566</v>
      </c>
      <c r="Q874" s="14" t="n">
        <f aca="true">$B$16+NORMINV(RAND(),0,SQRT($B$13*($B$7+$B$8^2))*$B$9*(1-$B$10))</f>
        <v>4651.49141652728</v>
      </c>
      <c r="R874" s="14" t="n">
        <f aca="false">$B$4-13*($B$5+$B$6)/30-IF($B$11&lt;=13,$B$12,0)+0</f>
        <v>8876.66666666667</v>
      </c>
      <c r="S874" s="14" t="n">
        <f aca="false">$B$4-27*($B$5+$B$6)/30-IF($B$11&lt;=27,$B$12,0)+L874</f>
        <v>10836.765858149</v>
      </c>
      <c r="T874" s="14" t="n">
        <f aca="false">$B$4-41*($B$5+$B$6)/30-IF($B$11&lt;=41,$B$12,0)+L874+M874</f>
        <v>1058.75420582893</v>
      </c>
      <c r="U874" s="14" t="n">
        <f aca="false">$B$4-55*($B$5+$B$6)/30-IF($B$11&lt;=55,$B$12,0)+L874+M874+N874</f>
        <v>1986.0023091462</v>
      </c>
      <c r="V874" s="14" t="n">
        <f aca="false">$B$4-69*($B$5+$B$6)/30-IF($B$11&lt;=69,$B$12,0)+L874+M874+N874+O874</f>
        <v>4074.98778721313</v>
      </c>
      <c r="W874" s="14" t="n">
        <f aca="false">$B$4-83*($B$5+$B$6)/30-IF($B$11&lt;=83,$B$12,0)+L874+M874+N874+O874+P874</f>
        <v>5923.40691115212</v>
      </c>
      <c r="X874" s="14" t="n">
        <f aca="false">$B$4-90*($B$5+$B$6)/30-IF($B$11&lt;=90,$B$12,0)+L874+M874+N874+O874+P874+Q874</f>
        <v>9431.56499434606</v>
      </c>
      <c r="AA874" s="14" t="n">
        <f aca="false">MIN(R874:X874)</f>
        <v>1058.75420582893</v>
      </c>
    </row>
    <row r="875" customFormat="false" ht="15" hidden="false" customHeight="false" outlineLevel="0" collapsed="false">
      <c r="K875" s="2" t="n">
        <v>870</v>
      </c>
      <c r="L875" s="14" t="n">
        <f aca="true">$B$16+NORMINV(RAND(),0,SQRT($B$13*($B$7+$B$8^2))*$B$9*(1-$B$10))</f>
        <v>4006.60704040251</v>
      </c>
      <c r="M875" s="14" t="n">
        <f aca="true">$B$16+NORMINV(RAND(),0,SQRT($B$13*($B$7+$B$8^2))*$B$9*(1-$B$10))</f>
        <v>4466.72794305405</v>
      </c>
      <c r="N875" s="14" t="n">
        <f aca="true">$B$16+NORMINV(RAND(),0,SQRT($B$13*($B$7+$B$8^2))*$B$9*(1-$B$10))</f>
        <v>4039.32084616722</v>
      </c>
      <c r="O875" s="14" t="n">
        <f aca="true">$B$16+NORMINV(RAND(),0,SQRT($B$13*($B$7+$B$8^2))*$B$9*(1-$B$10))</f>
        <v>4145.18306070438</v>
      </c>
      <c r="P875" s="14" t="n">
        <f aca="true">$B$16+NORMINV(RAND(),0,SQRT($B$13*($B$7+$B$8^2))*$B$9*(1-$B$10))</f>
        <v>3502.92906183749</v>
      </c>
      <c r="Q875" s="14" t="n">
        <f aca="true">$B$16+NORMINV(RAND(),0,SQRT($B$13*($B$7+$B$8^2))*$B$9*(1-$B$10))</f>
        <v>4160.73394803346</v>
      </c>
      <c r="R875" s="14" t="n">
        <f aca="false">$B$4-13*($B$5+$B$6)/30-IF($B$11&lt;=13,$B$12,0)+0</f>
        <v>8876.66666666667</v>
      </c>
      <c r="S875" s="14" t="n">
        <f aca="false">$B$4-27*($B$5+$B$6)/30-IF($B$11&lt;=27,$B$12,0)+L875</f>
        <v>10596.6070404025</v>
      </c>
      <c r="T875" s="14" t="n">
        <f aca="false">$B$4-41*($B$5+$B$6)/30-IF($B$11&lt;=41,$B$12,0)+L875+M875</f>
        <v>1591.8683167899</v>
      </c>
      <c r="U875" s="14" t="n">
        <f aca="false">$B$4-55*($B$5+$B$6)/30-IF($B$11&lt;=55,$B$12,0)+L875+M875+N875</f>
        <v>3344.52249629045</v>
      </c>
      <c r="V875" s="14" t="n">
        <f aca="false">$B$4-69*($B$5+$B$6)/30-IF($B$11&lt;=69,$B$12,0)+L875+M875+N875+O875</f>
        <v>5203.03889032817</v>
      </c>
      <c r="W875" s="14" t="n">
        <f aca="false">$B$4-83*($B$5+$B$6)/30-IF($B$11&lt;=83,$B$12,0)+L875+M875+N875+O875+P875</f>
        <v>6419.30128549899</v>
      </c>
      <c r="X875" s="14" t="n">
        <f aca="false">$B$4-90*($B$5+$B$6)/30-IF($B$11&lt;=90,$B$12,0)+L875+M875+N875+O875+P875+Q875</f>
        <v>9436.70190019912</v>
      </c>
      <c r="AA875" s="14" t="n">
        <f aca="false">MIN(R875:X875)</f>
        <v>1591.8683167899</v>
      </c>
    </row>
    <row r="876" customFormat="false" ht="15" hidden="false" customHeight="false" outlineLevel="0" collapsed="false">
      <c r="K876" s="2" t="n">
        <v>871</v>
      </c>
      <c r="L876" s="14" t="n">
        <f aca="true">$B$16+NORMINV(RAND(),0,SQRT($B$13*($B$7+$B$8^2))*$B$9*(1-$B$10))</f>
        <v>4124.5012482201</v>
      </c>
      <c r="M876" s="14" t="n">
        <f aca="true">$B$16+NORMINV(RAND(),0,SQRT($B$13*($B$7+$B$8^2))*$B$9*(1-$B$10))</f>
        <v>4646.79337676603</v>
      </c>
      <c r="N876" s="14" t="n">
        <f aca="true">$B$16+NORMINV(RAND(),0,SQRT($B$13*($B$7+$B$8^2))*$B$9*(1-$B$10))</f>
        <v>4337.06810523893</v>
      </c>
      <c r="O876" s="14" t="n">
        <f aca="true">$B$16+NORMINV(RAND(),0,SQRT($B$13*($B$7+$B$8^2))*$B$9*(1-$B$10))</f>
        <v>4186.82721370682</v>
      </c>
      <c r="P876" s="14" t="n">
        <f aca="true">$B$16+NORMINV(RAND(),0,SQRT($B$13*($B$7+$B$8^2))*$B$9*(1-$B$10))</f>
        <v>3612.73230289763</v>
      </c>
      <c r="Q876" s="14" t="n">
        <f aca="true">$B$16+NORMINV(RAND(),0,SQRT($B$13*($B$7+$B$8^2))*$B$9*(1-$B$10))</f>
        <v>3933.8359727509</v>
      </c>
      <c r="R876" s="14" t="n">
        <f aca="false">$B$4-13*($B$5+$B$6)/30-IF($B$11&lt;=13,$B$12,0)+0</f>
        <v>8876.66666666667</v>
      </c>
      <c r="S876" s="14" t="n">
        <f aca="false">$B$4-27*($B$5+$B$6)/30-IF($B$11&lt;=27,$B$12,0)+L876</f>
        <v>10714.5012482201</v>
      </c>
      <c r="T876" s="14" t="n">
        <f aca="false">$B$4-41*($B$5+$B$6)/30-IF($B$11&lt;=41,$B$12,0)+L876+M876</f>
        <v>1889.82795831946</v>
      </c>
      <c r="U876" s="14" t="n">
        <f aca="false">$B$4-55*($B$5+$B$6)/30-IF($B$11&lt;=55,$B$12,0)+L876+M876+N876</f>
        <v>3940.22939689173</v>
      </c>
      <c r="V876" s="14" t="n">
        <f aca="false">$B$4-69*($B$5+$B$6)/30-IF($B$11&lt;=69,$B$12,0)+L876+M876+N876+O876</f>
        <v>5840.38994393188</v>
      </c>
      <c r="W876" s="14" t="n">
        <f aca="false">$B$4-83*($B$5+$B$6)/30-IF($B$11&lt;=83,$B$12,0)+L876+M876+N876+O876+P876</f>
        <v>7166.45558016284</v>
      </c>
      <c r="X876" s="14" t="n">
        <f aca="false">$B$4-90*($B$5+$B$6)/30-IF($B$11&lt;=90,$B$12,0)+L876+M876+N876+O876+P876+Q876</f>
        <v>9956.95821958041</v>
      </c>
      <c r="AA876" s="14" t="n">
        <f aca="false">MIN(R876:X876)</f>
        <v>1889.82795831946</v>
      </c>
    </row>
    <row r="877" customFormat="false" ht="15" hidden="false" customHeight="false" outlineLevel="0" collapsed="false">
      <c r="K877" s="2" t="n">
        <v>872</v>
      </c>
      <c r="L877" s="14" t="n">
        <f aca="true">$B$16+NORMINV(RAND(),0,SQRT($B$13*($B$7+$B$8^2))*$B$9*(1-$B$10))</f>
        <v>4265.48550702199</v>
      </c>
      <c r="M877" s="14" t="n">
        <f aca="true">$B$16+NORMINV(RAND(),0,SQRT($B$13*($B$7+$B$8^2))*$B$9*(1-$B$10))</f>
        <v>3744.04691024557</v>
      </c>
      <c r="N877" s="14" t="n">
        <f aca="true">$B$16+NORMINV(RAND(),0,SQRT($B$13*($B$7+$B$8^2))*$B$9*(1-$B$10))</f>
        <v>3959.40402369093</v>
      </c>
      <c r="O877" s="14" t="n">
        <f aca="true">$B$16+NORMINV(RAND(),0,SQRT($B$13*($B$7+$B$8^2))*$B$9*(1-$B$10))</f>
        <v>3961.41849040123</v>
      </c>
      <c r="P877" s="14" t="n">
        <f aca="true">$B$16+NORMINV(RAND(),0,SQRT($B$13*($B$7+$B$8^2))*$B$9*(1-$B$10))</f>
        <v>4307.62475772395</v>
      </c>
      <c r="Q877" s="14" t="n">
        <f aca="true">$B$16+NORMINV(RAND(),0,SQRT($B$13*($B$7+$B$8^2))*$B$9*(1-$B$10))</f>
        <v>3898.40331248908</v>
      </c>
      <c r="R877" s="14" t="n">
        <f aca="false">$B$4-13*($B$5+$B$6)/30-IF($B$11&lt;=13,$B$12,0)+0</f>
        <v>8876.66666666667</v>
      </c>
      <c r="S877" s="14" t="n">
        <f aca="false">$B$4-27*($B$5+$B$6)/30-IF($B$11&lt;=27,$B$12,0)+L877</f>
        <v>10855.485507022</v>
      </c>
      <c r="T877" s="14" t="n">
        <f aca="false">$B$4-41*($B$5+$B$6)/30-IF($B$11&lt;=41,$B$12,0)+L877+M877</f>
        <v>1128.0657506009</v>
      </c>
      <c r="U877" s="14" t="n">
        <f aca="false">$B$4-55*($B$5+$B$6)/30-IF($B$11&lt;=55,$B$12,0)+L877+M877+N877</f>
        <v>2800.80310762515</v>
      </c>
      <c r="V877" s="14" t="n">
        <f aca="false">$B$4-69*($B$5+$B$6)/30-IF($B$11&lt;=69,$B$12,0)+L877+M877+N877+O877</f>
        <v>4475.55493135972</v>
      </c>
      <c r="W877" s="14" t="n">
        <f aca="false">$B$4-83*($B$5+$B$6)/30-IF($B$11&lt;=83,$B$12,0)+L877+M877+N877+O877+P877</f>
        <v>6496.513022417</v>
      </c>
      <c r="X877" s="14" t="n">
        <f aca="false">$B$4-90*($B$5+$B$6)/30-IF($B$11&lt;=90,$B$12,0)+L877+M877+N877+O877+P877+Q877</f>
        <v>9251.58300157275</v>
      </c>
      <c r="AA877" s="14" t="n">
        <f aca="false">MIN(R877:X877)</f>
        <v>1128.0657506009</v>
      </c>
    </row>
    <row r="878" customFormat="false" ht="15" hidden="false" customHeight="false" outlineLevel="0" collapsed="false">
      <c r="K878" s="2" t="n">
        <v>873</v>
      </c>
      <c r="L878" s="14" t="n">
        <f aca="true">$B$16+NORMINV(RAND(),0,SQRT($B$13*($B$7+$B$8^2))*$B$9*(1-$B$10))</f>
        <v>4838.78797253664</v>
      </c>
      <c r="M878" s="14" t="n">
        <f aca="true">$B$16+NORMINV(RAND(),0,SQRT($B$13*($B$7+$B$8^2))*$B$9*(1-$B$10))</f>
        <v>3853.88458317693</v>
      </c>
      <c r="N878" s="14" t="n">
        <f aca="true">$B$16+NORMINV(RAND(),0,SQRT($B$13*($B$7+$B$8^2))*$B$9*(1-$B$10))</f>
        <v>4151.01738788337</v>
      </c>
      <c r="O878" s="14" t="n">
        <f aca="true">$B$16+NORMINV(RAND(),0,SQRT($B$13*($B$7+$B$8^2))*$B$9*(1-$B$10))</f>
        <v>3997.01584552227</v>
      </c>
      <c r="P878" s="14" t="n">
        <f aca="true">$B$16+NORMINV(RAND(),0,SQRT($B$13*($B$7+$B$8^2))*$B$9*(1-$B$10))</f>
        <v>3648.60731842995</v>
      </c>
      <c r="Q878" s="14" t="n">
        <f aca="true">$B$16+NORMINV(RAND(),0,SQRT($B$13*($B$7+$B$8^2))*$B$9*(1-$B$10))</f>
        <v>4079.73065369463</v>
      </c>
      <c r="R878" s="14" t="n">
        <f aca="false">$B$4-13*($B$5+$B$6)/30-IF($B$11&lt;=13,$B$12,0)+0</f>
        <v>8876.66666666667</v>
      </c>
      <c r="S878" s="14" t="n">
        <f aca="false">$B$4-27*($B$5+$B$6)/30-IF($B$11&lt;=27,$B$12,0)+L878</f>
        <v>11428.7879725366</v>
      </c>
      <c r="T878" s="14" t="n">
        <f aca="false">$B$4-41*($B$5+$B$6)/30-IF($B$11&lt;=41,$B$12,0)+L878+M878</f>
        <v>1811.2058890469</v>
      </c>
      <c r="U878" s="14" t="n">
        <f aca="false">$B$4-55*($B$5+$B$6)/30-IF($B$11&lt;=55,$B$12,0)+L878+M878+N878</f>
        <v>3675.5566102636</v>
      </c>
      <c r="V878" s="14" t="n">
        <f aca="false">$B$4-69*($B$5+$B$6)/30-IF($B$11&lt;=69,$B$12,0)+L878+M878+N878+O878</f>
        <v>5385.9057891192</v>
      </c>
      <c r="W878" s="14" t="n">
        <f aca="false">$B$4-83*($B$5+$B$6)/30-IF($B$11&lt;=83,$B$12,0)+L878+M878+N878+O878+P878</f>
        <v>6747.84644088248</v>
      </c>
      <c r="X878" s="14" t="n">
        <f aca="false">$B$4-90*($B$5+$B$6)/30-IF($B$11&lt;=90,$B$12,0)+L878+M878+N878+O878+P878+Q878</f>
        <v>9684.24376124377</v>
      </c>
      <c r="AA878" s="14" t="n">
        <f aca="false">MIN(R878:X878)</f>
        <v>1811.2058890469</v>
      </c>
    </row>
    <row r="879" customFormat="false" ht="15" hidden="false" customHeight="false" outlineLevel="0" collapsed="false">
      <c r="K879" s="2" t="n">
        <v>874</v>
      </c>
      <c r="L879" s="14" t="n">
        <f aca="true">$B$16+NORMINV(RAND(),0,SQRT($B$13*($B$7+$B$8^2))*$B$9*(1-$B$10))</f>
        <v>3962.78398646454</v>
      </c>
      <c r="M879" s="14" t="n">
        <f aca="true">$B$16+NORMINV(RAND(),0,SQRT($B$13*($B$7+$B$8^2))*$B$9*(1-$B$10))</f>
        <v>4091.87640206661</v>
      </c>
      <c r="N879" s="14" t="n">
        <f aca="true">$B$16+NORMINV(RAND(),0,SQRT($B$13*($B$7+$B$8^2))*$B$9*(1-$B$10))</f>
        <v>4584.79179681488</v>
      </c>
      <c r="O879" s="14" t="n">
        <f aca="true">$B$16+NORMINV(RAND(),0,SQRT($B$13*($B$7+$B$8^2))*$B$9*(1-$B$10))</f>
        <v>4144.10749893768</v>
      </c>
      <c r="P879" s="14" t="n">
        <f aca="true">$B$16+NORMINV(RAND(),0,SQRT($B$13*($B$7+$B$8^2))*$B$9*(1-$B$10))</f>
        <v>4087.96271023769</v>
      </c>
      <c r="Q879" s="14" t="n">
        <f aca="true">$B$16+NORMINV(RAND(),0,SQRT($B$13*($B$7+$B$8^2))*$B$9*(1-$B$10))</f>
        <v>3694.26046066413</v>
      </c>
      <c r="R879" s="14" t="n">
        <f aca="false">$B$4-13*($B$5+$B$6)/30-IF($B$11&lt;=13,$B$12,0)+0</f>
        <v>8876.66666666667</v>
      </c>
      <c r="S879" s="14" t="n">
        <f aca="false">$B$4-27*($B$5+$B$6)/30-IF($B$11&lt;=27,$B$12,0)+L879</f>
        <v>10552.7839864645</v>
      </c>
      <c r="T879" s="14" t="n">
        <f aca="false">$B$4-41*($B$5+$B$6)/30-IF($B$11&lt;=41,$B$12,0)+L879+M879</f>
        <v>1173.19372186448</v>
      </c>
      <c r="U879" s="14" t="n">
        <f aca="false">$B$4-55*($B$5+$B$6)/30-IF($B$11&lt;=55,$B$12,0)+L879+M879+N879</f>
        <v>3471.3188520127</v>
      </c>
      <c r="V879" s="14" t="n">
        <f aca="false">$B$4-69*($B$5+$B$6)/30-IF($B$11&lt;=69,$B$12,0)+L879+M879+N879+O879</f>
        <v>5328.75968428371</v>
      </c>
      <c r="W879" s="14" t="n">
        <f aca="false">$B$4-83*($B$5+$B$6)/30-IF($B$11&lt;=83,$B$12,0)+L879+M879+N879+O879+P879</f>
        <v>7130.05572785473</v>
      </c>
      <c r="X879" s="14" t="n">
        <f aca="false">$B$4-90*($B$5+$B$6)/30-IF($B$11&lt;=90,$B$12,0)+L879+M879+N879+O879+P879+Q879</f>
        <v>9680.98285518553</v>
      </c>
      <c r="AA879" s="14" t="n">
        <f aca="false">MIN(R879:X879)</f>
        <v>1173.19372186448</v>
      </c>
    </row>
    <row r="880" customFormat="false" ht="15" hidden="false" customHeight="false" outlineLevel="0" collapsed="false">
      <c r="K880" s="2" t="n">
        <v>875</v>
      </c>
      <c r="L880" s="14" t="n">
        <f aca="true">$B$16+NORMINV(RAND(),0,SQRT($B$13*($B$7+$B$8^2))*$B$9*(1-$B$10))</f>
        <v>4170.94150055543</v>
      </c>
      <c r="M880" s="14" t="n">
        <f aca="true">$B$16+NORMINV(RAND(),0,SQRT($B$13*($B$7+$B$8^2))*$B$9*(1-$B$10))</f>
        <v>4195.79896620483</v>
      </c>
      <c r="N880" s="14" t="n">
        <f aca="true">$B$16+NORMINV(RAND(),0,SQRT($B$13*($B$7+$B$8^2))*$B$9*(1-$B$10))</f>
        <v>4607.7815135107</v>
      </c>
      <c r="O880" s="14" t="n">
        <f aca="true">$B$16+NORMINV(RAND(),0,SQRT($B$13*($B$7+$B$8^2))*$B$9*(1-$B$10))</f>
        <v>4199.30458917397</v>
      </c>
      <c r="P880" s="14" t="n">
        <f aca="true">$B$16+NORMINV(RAND(),0,SQRT($B$13*($B$7+$B$8^2))*$B$9*(1-$B$10))</f>
        <v>3868.79492666381</v>
      </c>
      <c r="Q880" s="14" t="n">
        <f aca="true">$B$16+NORMINV(RAND(),0,SQRT($B$13*($B$7+$B$8^2))*$B$9*(1-$B$10))</f>
        <v>4064.20170831185</v>
      </c>
      <c r="R880" s="14" t="n">
        <f aca="false">$B$4-13*($B$5+$B$6)/30-IF($B$11&lt;=13,$B$12,0)+0</f>
        <v>8876.66666666667</v>
      </c>
      <c r="S880" s="14" t="n">
        <f aca="false">$B$4-27*($B$5+$B$6)/30-IF($B$11&lt;=27,$B$12,0)+L880</f>
        <v>10760.9415005554</v>
      </c>
      <c r="T880" s="14" t="n">
        <f aca="false">$B$4-41*($B$5+$B$6)/30-IF($B$11&lt;=41,$B$12,0)+L880+M880</f>
        <v>1485.27380009359</v>
      </c>
      <c r="U880" s="14" t="n">
        <f aca="false">$B$4-55*($B$5+$B$6)/30-IF($B$11&lt;=55,$B$12,0)+L880+M880+N880</f>
        <v>3806.38864693762</v>
      </c>
      <c r="V880" s="14" t="n">
        <f aca="false">$B$4-69*($B$5+$B$6)/30-IF($B$11&lt;=69,$B$12,0)+L880+M880+N880+O880</f>
        <v>5719.02656944493</v>
      </c>
      <c r="W880" s="14" t="n">
        <f aca="false">$B$4-83*($B$5+$B$6)/30-IF($B$11&lt;=83,$B$12,0)+L880+M880+N880+O880+P880</f>
        <v>7301.15482944207</v>
      </c>
      <c r="X880" s="14" t="n">
        <f aca="false">$B$4-90*($B$5+$B$6)/30-IF($B$11&lt;=90,$B$12,0)+L880+M880+N880+O880+P880+Q880</f>
        <v>10222.0232044206</v>
      </c>
      <c r="AA880" s="14" t="n">
        <f aca="false">MIN(R880:X880)</f>
        <v>1485.27380009359</v>
      </c>
    </row>
    <row r="881" customFormat="false" ht="15" hidden="false" customHeight="false" outlineLevel="0" collapsed="false">
      <c r="K881" s="2" t="n">
        <v>876</v>
      </c>
      <c r="L881" s="14" t="n">
        <f aca="true">$B$16+NORMINV(RAND(),0,SQRT($B$13*($B$7+$B$8^2))*$B$9*(1-$B$10))</f>
        <v>3760.62512070241</v>
      </c>
      <c r="M881" s="14" t="n">
        <f aca="true">$B$16+NORMINV(RAND(),0,SQRT($B$13*($B$7+$B$8^2))*$B$9*(1-$B$10))</f>
        <v>3788.78035057621</v>
      </c>
      <c r="N881" s="14" t="n">
        <f aca="true">$B$16+NORMINV(RAND(),0,SQRT($B$13*($B$7+$B$8^2))*$B$9*(1-$B$10))</f>
        <v>4742.93269495996</v>
      </c>
      <c r="O881" s="14" t="n">
        <f aca="true">$B$16+NORMINV(RAND(),0,SQRT($B$13*($B$7+$B$8^2))*$B$9*(1-$B$10))</f>
        <v>4635.32214335749</v>
      </c>
      <c r="P881" s="14" t="n">
        <f aca="true">$B$16+NORMINV(RAND(),0,SQRT($B$13*($B$7+$B$8^2))*$B$9*(1-$B$10))</f>
        <v>4165.69441729474</v>
      </c>
      <c r="Q881" s="14" t="n">
        <f aca="true">$B$16+NORMINV(RAND(),0,SQRT($B$13*($B$7+$B$8^2))*$B$9*(1-$B$10))</f>
        <v>3804.27068277553</v>
      </c>
      <c r="R881" s="14" t="n">
        <f aca="false">$B$4-13*($B$5+$B$6)/30-IF($B$11&lt;=13,$B$12,0)+0</f>
        <v>8876.66666666667</v>
      </c>
      <c r="S881" s="14" t="n">
        <f aca="false">$B$4-27*($B$5+$B$6)/30-IF($B$11&lt;=27,$B$12,0)+L881</f>
        <v>10350.6251207024</v>
      </c>
      <c r="T881" s="14" t="n">
        <f aca="false">$B$4-41*($B$5+$B$6)/30-IF($B$11&lt;=41,$B$12,0)+L881+M881</f>
        <v>667.938804611948</v>
      </c>
      <c r="U881" s="14" t="n">
        <f aca="false">$B$4-55*($B$5+$B$6)/30-IF($B$11&lt;=55,$B$12,0)+L881+M881+N881</f>
        <v>3124.20483290524</v>
      </c>
      <c r="V881" s="14" t="n">
        <f aca="false">$B$4-69*($B$5+$B$6)/30-IF($B$11&lt;=69,$B$12,0)+L881+M881+N881+O881</f>
        <v>5472.86030959607</v>
      </c>
      <c r="W881" s="14" t="n">
        <f aca="false">$B$4-83*($B$5+$B$6)/30-IF($B$11&lt;=83,$B$12,0)+L881+M881+N881+O881+P881</f>
        <v>7351.88806022414</v>
      </c>
      <c r="X881" s="14" t="n">
        <f aca="false">$B$4-90*($B$5+$B$6)/30-IF($B$11&lt;=90,$B$12,0)+L881+M881+N881+O881+P881+Q881</f>
        <v>10012.8254096663</v>
      </c>
      <c r="AA881" s="14" t="n">
        <f aca="false">MIN(R881:X881)</f>
        <v>667.938804611948</v>
      </c>
    </row>
    <row r="882" customFormat="false" ht="15" hidden="false" customHeight="false" outlineLevel="0" collapsed="false">
      <c r="K882" s="2" t="n">
        <v>877</v>
      </c>
      <c r="L882" s="14" t="n">
        <f aca="true">$B$16+NORMINV(RAND(),0,SQRT($B$13*($B$7+$B$8^2))*$B$9*(1-$B$10))</f>
        <v>3559.7082151278</v>
      </c>
      <c r="M882" s="14" t="n">
        <f aca="true">$B$16+NORMINV(RAND(),0,SQRT($B$13*($B$7+$B$8^2))*$B$9*(1-$B$10))</f>
        <v>4065.31685840264</v>
      </c>
      <c r="N882" s="14" t="n">
        <f aca="true">$B$16+NORMINV(RAND(),0,SQRT($B$13*($B$7+$B$8^2))*$B$9*(1-$B$10))</f>
        <v>3960.73790580802</v>
      </c>
      <c r="O882" s="14" t="n">
        <f aca="true">$B$16+NORMINV(RAND(),0,SQRT($B$13*($B$7+$B$8^2))*$B$9*(1-$B$10))</f>
        <v>4385.16852980654</v>
      </c>
      <c r="P882" s="14" t="n">
        <f aca="true">$B$16+NORMINV(RAND(),0,SQRT($B$13*($B$7+$B$8^2))*$B$9*(1-$B$10))</f>
        <v>4415.00051212563</v>
      </c>
      <c r="Q882" s="14" t="n">
        <f aca="true">$B$16+NORMINV(RAND(),0,SQRT($B$13*($B$7+$B$8^2))*$B$9*(1-$B$10))</f>
        <v>4404.78246166691</v>
      </c>
      <c r="R882" s="14" t="n">
        <f aca="false">$B$4-13*($B$5+$B$6)/30-IF($B$11&lt;=13,$B$12,0)+0</f>
        <v>8876.66666666667</v>
      </c>
      <c r="S882" s="14" t="n">
        <f aca="false">$B$4-27*($B$5+$B$6)/30-IF($B$11&lt;=27,$B$12,0)+L882</f>
        <v>10149.7082151278</v>
      </c>
      <c r="T882" s="14" t="n">
        <f aca="false">$B$4-41*($B$5+$B$6)/30-IF($B$11&lt;=41,$B$12,0)+L882+M882</f>
        <v>743.558406863776</v>
      </c>
      <c r="U882" s="14" t="n">
        <f aca="false">$B$4-55*($B$5+$B$6)/30-IF($B$11&lt;=55,$B$12,0)+L882+M882+N882</f>
        <v>2417.62964600513</v>
      </c>
      <c r="V882" s="14" t="n">
        <f aca="false">$B$4-69*($B$5+$B$6)/30-IF($B$11&lt;=69,$B$12,0)+L882+M882+N882+O882</f>
        <v>4516.131509145</v>
      </c>
      <c r="W882" s="14" t="n">
        <f aca="false">$B$4-83*($B$5+$B$6)/30-IF($B$11&lt;=83,$B$12,0)+L882+M882+N882+O882+P882</f>
        <v>6644.46535460397</v>
      </c>
      <c r="X882" s="14" t="n">
        <f aca="false">$B$4-90*($B$5+$B$6)/30-IF($B$11&lt;=90,$B$12,0)+L882+M882+N882+O882+P882+Q882</f>
        <v>9905.91448293755</v>
      </c>
      <c r="AA882" s="14" t="n">
        <f aca="false">MIN(R882:X882)</f>
        <v>743.558406863776</v>
      </c>
    </row>
    <row r="883" customFormat="false" ht="15" hidden="false" customHeight="false" outlineLevel="0" collapsed="false">
      <c r="K883" s="2" t="n">
        <v>878</v>
      </c>
      <c r="L883" s="14" t="n">
        <f aca="true">$B$16+NORMINV(RAND(),0,SQRT($B$13*($B$7+$B$8^2))*$B$9*(1-$B$10))</f>
        <v>3730.12827827001</v>
      </c>
      <c r="M883" s="14" t="n">
        <f aca="true">$B$16+NORMINV(RAND(),0,SQRT($B$13*($B$7+$B$8^2))*$B$9*(1-$B$10))</f>
        <v>4406.56603977165</v>
      </c>
      <c r="N883" s="14" t="n">
        <f aca="true">$B$16+NORMINV(RAND(),0,SQRT($B$13*($B$7+$B$8^2))*$B$9*(1-$B$10))</f>
        <v>3936.13822744092</v>
      </c>
      <c r="O883" s="14" t="n">
        <f aca="true">$B$16+NORMINV(RAND(),0,SQRT($B$13*($B$7+$B$8^2))*$B$9*(1-$B$10))</f>
        <v>4029.42845563579</v>
      </c>
      <c r="P883" s="14" t="n">
        <f aca="true">$B$16+NORMINV(RAND(),0,SQRT($B$13*($B$7+$B$8^2))*$B$9*(1-$B$10))</f>
        <v>3542.28966918846</v>
      </c>
      <c r="Q883" s="14" t="n">
        <f aca="true">$B$16+NORMINV(RAND(),0,SQRT($B$13*($B$7+$B$8^2))*$B$9*(1-$B$10))</f>
        <v>3902.30178056713</v>
      </c>
      <c r="R883" s="14" t="n">
        <f aca="false">$B$4-13*($B$5+$B$6)/30-IF($B$11&lt;=13,$B$12,0)+0</f>
        <v>8876.66666666667</v>
      </c>
      <c r="S883" s="14" t="n">
        <f aca="false">$B$4-27*($B$5+$B$6)/30-IF($B$11&lt;=27,$B$12,0)+L883</f>
        <v>10320.12827827</v>
      </c>
      <c r="T883" s="14" t="n">
        <f aca="false">$B$4-41*($B$5+$B$6)/30-IF($B$11&lt;=41,$B$12,0)+L883+M883</f>
        <v>1255.22765137498</v>
      </c>
      <c r="U883" s="14" t="n">
        <f aca="false">$B$4-55*($B$5+$B$6)/30-IF($B$11&lt;=55,$B$12,0)+L883+M883+N883</f>
        <v>2904.69921214924</v>
      </c>
      <c r="V883" s="14" t="n">
        <f aca="false">$B$4-69*($B$5+$B$6)/30-IF($B$11&lt;=69,$B$12,0)+L883+M883+N883+O883</f>
        <v>4647.46100111836</v>
      </c>
      <c r="W883" s="14" t="n">
        <f aca="false">$B$4-83*($B$5+$B$6)/30-IF($B$11&lt;=83,$B$12,0)+L883+M883+N883+O883+P883</f>
        <v>5903.08400364015</v>
      </c>
      <c r="X883" s="14" t="n">
        <f aca="false">$B$4-90*($B$5+$B$6)/30-IF($B$11&lt;=90,$B$12,0)+L883+M883+N883+O883+P883+Q883</f>
        <v>8662.05245087395</v>
      </c>
      <c r="AA883" s="14" t="n">
        <f aca="false">MIN(R883:X883)</f>
        <v>1255.22765137498</v>
      </c>
    </row>
    <row r="884" customFormat="false" ht="15" hidden="false" customHeight="false" outlineLevel="0" collapsed="false">
      <c r="K884" s="2" t="n">
        <v>879</v>
      </c>
      <c r="L884" s="14" t="n">
        <f aca="true">$B$16+NORMINV(RAND(),0,SQRT($B$13*($B$7+$B$8^2))*$B$9*(1-$B$10))</f>
        <v>4559.58335007387</v>
      </c>
      <c r="M884" s="14" t="n">
        <f aca="true">$B$16+NORMINV(RAND(),0,SQRT($B$13*($B$7+$B$8^2))*$B$9*(1-$B$10))</f>
        <v>4080.58903032037</v>
      </c>
      <c r="N884" s="14" t="n">
        <f aca="true">$B$16+NORMINV(RAND(),0,SQRT($B$13*($B$7+$B$8^2))*$B$9*(1-$B$10))</f>
        <v>4324.42838035791</v>
      </c>
      <c r="O884" s="14" t="n">
        <f aca="true">$B$16+NORMINV(RAND(),0,SQRT($B$13*($B$7+$B$8^2))*$B$9*(1-$B$10))</f>
        <v>3659.62611416171</v>
      </c>
      <c r="P884" s="14" t="n">
        <f aca="true">$B$16+NORMINV(RAND(),0,SQRT($B$13*($B$7+$B$8^2))*$B$9*(1-$B$10))</f>
        <v>3880.04509894919</v>
      </c>
      <c r="Q884" s="14" t="n">
        <f aca="true">$B$16+NORMINV(RAND(),0,SQRT($B$13*($B$7+$B$8^2))*$B$9*(1-$B$10))</f>
        <v>4056.87138119156</v>
      </c>
      <c r="R884" s="14" t="n">
        <f aca="false">$B$4-13*($B$5+$B$6)/30-IF($B$11&lt;=13,$B$12,0)+0</f>
        <v>8876.66666666667</v>
      </c>
      <c r="S884" s="14" t="n">
        <f aca="false">$B$4-27*($B$5+$B$6)/30-IF($B$11&lt;=27,$B$12,0)+L884</f>
        <v>11149.5833500739</v>
      </c>
      <c r="T884" s="14" t="n">
        <f aca="false">$B$4-41*($B$5+$B$6)/30-IF($B$11&lt;=41,$B$12,0)+L884+M884</f>
        <v>1758.70571372756</v>
      </c>
      <c r="U884" s="14" t="n">
        <f aca="false">$B$4-55*($B$5+$B$6)/30-IF($B$11&lt;=55,$B$12,0)+L884+M884+N884</f>
        <v>3796.4674274188</v>
      </c>
      <c r="V884" s="14" t="n">
        <f aca="false">$B$4-69*($B$5+$B$6)/30-IF($B$11&lt;=69,$B$12,0)+L884+M884+N884+O884</f>
        <v>5169.42687491384</v>
      </c>
      <c r="W884" s="14" t="n">
        <f aca="false">$B$4-83*($B$5+$B$6)/30-IF($B$11&lt;=83,$B$12,0)+L884+M884+N884+O884+P884</f>
        <v>6762.80530719637</v>
      </c>
      <c r="X884" s="14" t="n">
        <f aca="false">$B$4-90*($B$5+$B$6)/30-IF($B$11&lt;=90,$B$12,0)+L884+M884+N884+O884+P884+Q884</f>
        <v>9676.34335505459</v>
      </c>
      <c r="AA884" s="14" t="n">
        <f aca="false">MIN(R884:X884)</f>
        <v>1758.70571372756</v>
      </c>
    </row>
    <row r="885" customFormat="false" ht="15" hidden="false" customHeight="false" outlineLevel="0" collapsed="false">
      <c r="K885" s="2" t="n">
        <v>880</v>
      </c>
      <c r="L885" s="14" t="n">
        <f aca="true">$B$16+NORMINV(RAND(),0,SQRT($B$13*($B$7+$B$8^2))*$B$9*(1-$B$10))</f>
        <v>4000.43670533903</v>
      </c>
      <c r="M885" s="14" t="n">
        <f aca="true">$B$16+NORMINV(RAND(),0,SQRT($B$13*($B$7+$B$8^2))*$B$9*(1-$B$10))</f>
        <v>3587.84234558105</v>
      </c>
      <c r="N885" s="14" t="n">
        <f aca="true">$B$16+NORMINV(RAND(),0,SQRT($B$13*($B$7+$B$8^2))*$B$9*(1-$B$10))</f>
        <v>4801.25115707577</v>
      </c>
      <c r="O885" s="14" t="n">
        <f aca="true">$B$16+NORMINV(RAND(),0,SQRT($B$13*($B$7+$B$8^2))*$B$9*(1-$B$10))</f>
        <v>4086.62659636585</v>
      </c>
      <c r="P885" s="14" t="n">
        <f aca="true">$B$16+NORMINV(RAND(),0,SQRT($B$13*($B$7+$B$8^2))*$B$9*(1-$B$10))</f>
        <v>4890.80968477211</v>
      </c>
      <c r="Q885" s="14" t="n">
        <f aca="true">$B$16+NORMINV(RAND(),0,SQRT($B$13*($B$7+$B$8^2))*$B$9*(1-$B$10))</f>
        <v>3743.67899296237</v>
      </c>
      <c r="R885" s="14" t="n">
        <f aca="false">$B$4-13*($B$5+$B$6)/30-IF($B$11&lt;=13,$B$12,0)+0</f>
        <v>8876.66666666667</v>
      </c>
      <c r="S885" s="14" t="n">
        <f aca="false">$B$4-27*($B$5+$B$6)/30-IF($B$11&lt;=27,$B$12,0)+L885</f>
        <v>10590.436705339</v>
      </c>
      <c r="T885" s="14" t="n">
        <f aca="false">$B$4-41*($B$5+$B$6)/30-IF($B$11&lt;=41,$B$12,0)+L885+M885</f>
        <v>706.812384253411</v>
      </c>
      <c r="U885" s="14" t="n">
        <f aca="false">$B$4-55*($B$5+$B$6)/30-IF($B$11&lt;=55,$B$12,0)+L885+M885+N885</f>
        <v>3221.39687466251</v>
      </c>
      <c r="V885" s="14" t="n">
        <f aca="false">$B$4-69*($B$5+$B$6)/30-IF($B$11&lt;=69,$B$12,0)+L885+M885+N885+O885</f>
        <v>5021.3568043617</v>
      </c>
      <c r="W885" s="14" t="n">
        <f aca="false">$B$4-83*($B$5+$B$6)/30-IF($B$11&lt;=83,$B$12,0)+L885+M885+N885+O885+P885</f>
        <v>7625.49982246714</v>
      </c>
      <c r="X885" s="14" t="n">
        <f aca="false">$B$4-90*($B$5+$B$6)/30-IF($B$11&lt;=90,$B$12,0)+L885+M885+N885+O885+P885+Q885</f>
        <v>10225.8454820962</v>
      </c>
      <c r="AA885" s="14" t="n">
        <f aca="false">MIN(R885:X885)</f>
        <v>706.812384253411</v>
      </c>
    </row>
    <row r="886" customFormat="false" ht="15" hidden="false" customHeight="false" outlineLevel="0" collapsed="false">
      <c r="K886" s="2" t="n">
        <v>881</v>
      </c>
      <c r="L886" s="14" t="n">
        <f aca="true">$B$16+NORMINV(RAND(),0,SQRT($B$13*($B$7+$B$8^2))*$B$9*(1-$B$10))</f>
        <v>4562.37768777962</v>
      </c>
      <c r="M886" s="14" t="n">
        <f aca="true">$B$16+NORMINV(RAND(),0,SQRT($B$13*($B$7+$B$8^2))*$B$9*(1-$B$10))</f>
        <v>3845.85997439652</v>
      </c>
      <c r="N886" s="14" t="n">
        <f aca="true">$B$16+NORMINV(RAND(),0,SQRT($B$13*($B$7+$B$8^2))*$B$9*(1-$B$10))</f>
        <v>3628.58166100075</v>
      </c>
      <c r="O886" s="14" t="n">
        <f aca="true">$B$16+NORMINV(RAND(),0,SQRT($B$13*($B$7+$B$8^2))*$B$9*(1-$B$10))</f>
        <v>4428.64413746316</v>
      </c>
      <c r="P886" s="14" t="n">
        <f aca="true">$B$16+NORMINV(RAND(),0,SQRT($B$13*($B$7+$B$8^2))*$B$9*(1-$B$10))</f>
        <v>4676.36594623076</v>
      </c>
      <c r="Q886" s="14" t="n">
        <f aca="true">$B$16+NORMINV(RAND(),0,SQRT($B$13*($B$7+$B$8^2))*$B$9*(1-$B$10))</f>
        <v>3317.45048590215</v>
      </c>
      <c r="R886" s="14" t="n">
        <f aca="false">$B$4-13*($B$5+$B$6)/30-IF($B$11&lt;=13,$B$12,0)+0</f>
        <v>8876.66666666667</v>
      </c>
      <c r="S886" s="14" t="n">
        <f aca="false">$B$4-27*($B$5+$B$6)/30-IF($B$11&lt;=27,$B$12,0)+L886</f>
        <v>11152.3776877796</v>
      </c>
      <c r="T886" s="14" t="n">
        <f aca="false">$B$4-41*($B$5+$B$6)/30-IF($B$11&lt;=41,$B$12,0)+L886+M886</f>
        <v>1526.77099550947</v>
      </c>
      <c r="U886" s="14" t="n">
        <f aca="false">$B$4-55*($B$5+$B$6)/30-IF($B$11&lt;=55,$B$12,0)+L886+M886+N886</f>
        <v>2868.68598984355</v>
      </c>
      <c r="V886" s="14" t="n">
        <f aca="false">$B$4-69*($B$5+$B$6)/30-IF($B$11&lt;=69,$B$12,0)+L886+M886+N886+O886</f>
        <v>5010.66346064005</v>
      </c>
      <c r="W886" s="14" t="n">
        <f aca="false">$B$4-83*($B$5+$B$6)/30-IF($B$11&lt;=83,$B$12,0)+L886+M886+N886+O886+P886</f>
        <v>7400.36274020414</v>
      </c>
      <c r="X886" s="14" t="n">
        <f aca="false">$B$4-90*($B$5+$B$6)/30-IF($B$11&lt;=90,$B$12,0)+L886+M886+N886+O886+P886+Q886</f>
        <v>9574.47989277296</v>
      </c>
      <c r="AA886" s="14" t="n">
        <f aca="false">MIN(R886:X886)</f>
        <v>1526.77099550947</v>
      </c>
    </row>
    <row r="887" customFormat="false" ht="15" hidden="false" customHeight="false" outlineLevel="0" collapsed="false">
      <c r="K887" s="2" t="n">
        <v>882</v>
      </c>
      <c r="L887" s="14" t="n">
        <f aca="true">$B$16+NORMINV(RAND(),0,SQRT($B$13*($B$7+$B$8^2))*$B$9*(1-$B$10))</f>
        <v>4099.19842889173</v>
      </c>
      <c r="M887" s="14" t="n">
        <f aca="true">$B$16+NORMINV(RAND(),0,SQRT($B$13*($B$7+$B$8^2))*$B$9*(1-$B$10))</f>
        <v>3441.50325816822</v>
      </c>
      <c r="N887" s="14" t="n">
        <f aca="true">$B$16+NORMINV(RAND(),0,SQRT($B$13*($B$7+$B$8^2))*$B$9*(1-$B$10))</f>
        <v>4499.78218481253</v>
      </c>
      <c r="O887" s="14" t="n">
        <f aca="true">$B$16+NORMINV(RAND(),0,SQRT($B$13*($B$7+$B$8^2))*$B$9*(1-$B$10))</f>
        <v>4592.9590103541</v>
      </c>
      <c r="P887" s="14" t="n">
        <f aca="true">$B$16+NORMINV(RAND(),0,SQRT($B$13*($B$7+$B$8^2))*$B$9*(1-$B$10))</f>
        <v>4541.60435111651</v>
      </c>
      <c r="Q887" s="14" t="n">
        <f aca="true">$B$16+NORMINV(RAND(),0,SQRT($B$13*($B$7+$B$8^2))*$B$9*(1-$B$10))</f>
        <v>4753.52748531884</v>
      </c>
      <c r="R887" s="14" t="n">
        <f aca="false">$B$4-13*($B$5+$B$6)/30-IF($B$11&lt;=13,$B$12,0)+0</f>
        <v>8876.66666666667</v>
      </c>
      <c r="S887" s="14" t="n">
        <f aca="false">$B$4-27*($B$5+$B$6)/30-IF($B$11&lt;=27,$B$12,0)+L887</f>
        <v>10689.1984288917</v>
      </c>
      <c r="T887" s="14" t="n">
        <f aca="false">$B$4-41*($B$5+$B$6)/30-IF($B$11&lt;=41,$B$12,0)+L887+M887</f>
        <v>659.235020393275</v>
      </c>
      <c r="U887" s="14" t="n">
        <f aca="false">$B$4-55*($B$5+$B$6)/30-IF($B$11&lt;=55,$B$12,0)+L887+M887+N887</f>
        <v>2872.35053853914</v>
      </c>
      <c r="V887" s="14" t="n">
        <f aca="false">$B$4-69*($B$5+$B$6)/30-IF($B$11&lt;=69,$B$12,0)+L887+M887+N887+O887</f>
        <v>5178.64288222657</v>
      </c>
      <c r="W887" s="14" t="n">
        <f aca="false">$B$4-83*($B$5+$B$6)/30-IF($B$11&lt;=83,$B$12,0)+L887+M887+N887+O887+P887</f>
        <v>7433.58056667641</v>
      </c>
      <c r="X887" s="14" t="n">
        <f aca="false">$B$4-90*($B$5+$B$6)/30-IF($B$11&lt;=90,$B$12,0)+L887+M887+N887+O887+P887+Q887</f>
        <v>11043.7747186619</v>
      </c>
      <c r="AA887" s="14" t="n">
        <f aca="false">MIN(R887:X887)</f>
        <v>659.235020393275</v>
      </c>
    </row>
    <row r="888" customFormat="false" ht="15" hidden="false" customHeight="false" outlineLevel="0" collapsed="false">
      <c r="K888" s="2" t="n">
        <v>883</v>
      </c>
      <c r="L888" s="14" t="n">
        <f aca="true">$B$16+NORMINV(RAND(),0,SQRT($B$13*($B$7+$B$8^2))*$B$9*(1-$B$10))</f>
        <v>3952.26710719213</v>
      </c>
      <c r="M888" s="14" t="n">
        <f aca="true">$B$16+NORMINV(RAND(),0,SQRT($B$13*($B$7+$B$8^2))*$B$9*(1-$B$10))</f>
        <v>3833.5454815137</v>
      </c>
      <c r="N888" s="14" t="n">
        <f aca="true">$B$16+NORMINV(RAND(),0,SQRT($B$13*($B$7+$B$8^2))*$B$9*(1-$B$10))</f>
        <v>4081.95256989528</v>
      </c>
      <c r="O888" s="14" t="n">
        <f aca="true">$B$16+NORMINV(RAND(),0,SQRT($B$13*($B$7+$B$8^2))*$B$9*(1-$B$10))</f>
        <v>4075.31928893471</v>
      </c>
      <c r="P888" s="14" t="n">
        <f aca="true">$B$16+NORMINV(RAND(),0,SQRT($B$13*($B$7+$B$8^2))*$B$9*(1-$B$10))</f>
        <v>4220.19210508478</v>
      </c>
      <c r="Q888" s="14" t="n">
        <f aca="true">$B$16+NORMINV(RAND(),0,SQRT($B$13*($B$7+$B$8^2))*$B$9*(1-$B$10))</f>
        <v>4545.84044755446</v>
      </c>
      <c r="R888" s="14" t="n">
        <f aca="false">$B$4-13*($B$5+$B$6)/30-IF($B$11&lt;=13,$B$12,0)+0</f>
        <v>8876.66666666667</v>
      </c>
      <c r="S888" s="14" t="n">
        <f aca="false">$B$4-27*($B$5+$B$6)/30-IF($B$11&lt;=27,$B$12,0)+L888</f>
        <v>10542.2671071921</v>
      </c>
      <c r="T888" s="14" t="n">
        <f aca="false">$B$4-41*($B$5+$B$6)/30-IF($B$11&lt;=41,$B$12,0)+L888+M888</f>
        <v>904.345922039159</v>
      </c>
      <c r="U888" s="14" t="n">
        <f aca="false">$B$4-55*($B$5+$B$6)/30-IF($B$11&lt;=55,$B$12,0)+L888+M888+N888</f>
        <v>2699.63182526777</v>
      </c>
      <c r="V888" s="14" t="n">
        <f aca="false">$B$4-69*($B$5+$B$6)/30-IF($B$11&lt;=69,$B$12,0)+L888+M888+N888+O888</f>
        <v>4488.28444753582</v>
      </c>
      <c r="W888" s="14" t="n">
        <f aca="false">$B$4-83*($B$5+$B$6)/30-IF($B$11&lt;=83,$B$12,0)+L888+M888+N888+O888+P888</f>
        <v>6421.80988595393</v>
      </c>
      <c r="X888" s="14" t="n">
        <f aca="false">$B$4-90*($B$5+$B$6)/30-IF($B$11&lt;=90,$B$12,0)+L888+M888+N888+O888+P888+Q888</f>
        <v>9824.31700017506</v>
      </c>
      <c r="AA888" s="14" t="n">
        <f aca="false">MIN(R888:X888)</f>
        <v>904.345922039159</v>
      </c>
    </row>
    <row r="889" customFormat="false" ht="15" hidden="false" customHeight="false" outlineLevel="0" collapsed="false">
      <c r="K889" s="2" t="n">
        <v>884</v>
      </c>
      <c r="L889" s="14" t="n">
        <f aca="true">$B$16+NORMINV(RAND(),0,SQRT($B$13*($B$7+$B$8^2))*$B$9*(1-$B$10))</f>
        <v>4270.81867623577</v>
      </c>
      <c r="M889" s="14" t="n">
        <f aca="true">$B$16+NORMINV(RAND(),0,SQRT($B$13*($B$7+$B$8^2))*$B$9*(1-$B$10))</f>
        <v>4193.32077462525</v>
      </c>
      <c r="N889" s="14" t="n">
        <f aca="true">$B$16+NORMINV(RAND(),0,SQRT($B$13*($B$7+$B$8^2))*$B$9*(1-$B$10))</f>
        <v>3646.22434149645</v>
      </c>
      <c r="O889" s="14" t="n">
        <f aca="true">$B$16+NORMINV(RAND(),0,SQRT($B$13*($B$7+$B$8^2))*$B$9*(1-$B$10))</f>
        <v>3855.0462613353</v>
      </c>
      <c r="P889" s="14" t="n">
        <f aca="true">$B$16+NORMINV(RAND(),0,SQRT($B$13*($B$7+$B$8^2))*$B$9*(1-$B$10))</f>
        <v>4303.7843478857</v>
      </c>
      <c r="Q889" s="14" t="n">
        <f aca="true">$B$16+NORMINV(RAND(),0,SQRT($B$13*($B$7+$B$8^2))*$B$9*(1-$B$10))</f>
        <v>3627.08036125183</v>
      </c>
      <c r="R889" s="14" t="n">
        <f aca="false">$B$4-13*($B$5+$B$6)/30-IF($B$11&lt;=13,$B$12,0)+0</f>
        <v>8876.66666666667</v>
      </c>
      <c r="S889" s="14" t="n">
        <f aca="false">$B$4-27*($B$5+$B$6)/30-IF($B$11&lt;=27,$B$12,0)+L889</f>
        <v>10860.8186762358</v>
      </c>
      <c r="T889" s="14" t="n">
        <f aca="false">$B$4-41*($B$5+$B$6)/30-IF($B$11&lt;=41,$B$12,0)+L889+M889</f>
        <v>1582.67278419435</v>
      </c>
      <c r="U889" s="14" t="n">
        <f aca="false">$B$4-55*($B$5+$B$6)/30-IF($B$11&lt;=55,$B$12,0)+L889+M889+N889</f>
        <v>2942.23045902414</v>
      </c>
      <c r="V889" s="14" t="n">
        <f aca="false">$B$4-69*($B$5+$B$6)/30-IF($B$11&lt;=69,$B$12,0)+L889+M889+N889+O889</f>
        <v>4510.61005369277</v>
      </c>
      <c r="W889" s="14" t="n">
        <f aca="false">$B$4-83*($B$5+$B$6)/30-IF($B$11&lt;=83,$B$12,0)+L889+M889+N889+O889+P889</f>
        <v>6527.7277349118</v>
      </c>
      <c r="X889" s="14" t="n">
        <f aca="false">$B$4-90*($B$5+$B$6)/30-IF($B$11&lt;=90,$B$12,0)+L889+M889+N889+O889+P889+Q889</f>
        <v>9011.47476283029</v>
      </c>
      <c r="AA889" s="14" t="n">
        <f aca="false">MIN(R889:X889)</f>
        <v>1582.67278419435</v>
      </c>
    </row>
    <row r="890" customFormat="false" ht="15" hidden="false" customHeight="false" outlineLevel="0" collapsed="false">
      <c r="K890" s="2" t="n">
        <v>885</v>
      </c>
      <c r="L890" s="14" t="n">
        <f aca="true">$B$16+NORMINV(RAND(),0,SQRT($B$13*($B$7+$B$8^2))*$B$9*(1-$B$10))</f>
        <v>3379.1943032849</v>
      </c>
      <c r="M890" s="14" t="n">
        <f aca="true">$B$16+NORMINV(RAND(),0,SQRT($B$13*($B$7+$B$8^2))*$B$9*(1-$B$10))</f>
        <v>3973.27965638743</v>
      </c>
      <c r="N890" s="14" t="n">
        <f aca="true">$B$16+NORMINV(RAND(),0,SQRT($B$13*($B$7+$B$8^2))*$B$9*(1-$B$10))</f>
        <v>3843.95839715262</v>
      </c>
      <c r="O890" s="14" t="n">
        <f aca="true">$B$16+NORMINV(RAND(),0,SQRT($B$13*($B$7+$B$8^2))*$B$9*(1-$B$10))</f>
        <v>3502.68611398781</v>
      </c>
      <c r="P890" s="14" t="n">
        <f aca="true">$B$16+NORMINV(RAND(),0,SQRT($B$13*($B$7+$B$8^2))*$B$9*(1-$B$10))</f>
        <v>4034.01773442087</v>
      </c>
      <c r="Q890" s="14" t="n">
        <f aca="true">$B$16+NORMINV(RAND(),0,SQRT($B$13*($B$7+$B$8^2))*$B$9*(1-$B$10))</f>
        <v>4578.91604817515</v>
      </c>
      <c r="R890" s="14" t="n">
        <f aca="false">$B$4-13*($B$5+$B$6)/30-IF($B$11&lt;=13,$B$12,0)+0</f>
        <v>8876.66666666667</v>
      </c>
      <c r="S890" s="14" t="n">
        <f aca="false">$B$4-27*($B$5+$B$6)/30-IF($B$11&lt;=27,$B$12,0)+L890</f>
        <v>9969.1943032849</v>
      </c>
      <c r="T890" s="14" t="n">
        <f aca="false">$B$4-41*($B$5+$B$6)/30-IF($B$11&lt;=41,$B$12,0)+L890+M890</f>
        <v>471.007293005666</v>
      </c>
      <c r="U890" s="14" t="n">
        <f aca="false">$B$4-55*($B$5+$B$6)/30-IF($B$11&lt;=55,$B$12,0)+L890+M890+N890</f>
        <v>2028.29902349161</v>
      </c>
      <c r="V890" s="14" t="n">
        <f aca="false">$B$4-69*($B$5+$B$6)/30-IF($B$11&lt;=69,$B$12,0)+L890+M890+N890+O890</f>
        <v>3244.31847081276</v>
      </c>
      <c r="W890" s="14" t="n">
        <f aca="false">$B$4-83*($B$5+$B$6)/30-IF($B$11&lt;=83,$B$12,0)+L890+M890+N890+O890+P890</f>
        <v>4991.66953856697</v>
      </c>
      <c r="X890" s="14" t="n">
        <f aca="false">$B$4-90*($B$5+$B$6)/30-IF($B$11&lt;=90,$B$12,0)+L890+M890+N890+O890+P890+Q890</f>
        <v>8427.25225340879</v>
      </c>
      <c r="AA890" s="14" t="n">
        <f aca="false">MIN(R890:X890)</f>
        <v>471.007293005666</v>
      </c>
    </row>
    <row r="891" customFormat="false" ht="15" hidden="false" customHeight="false" outlineLevel="0" collapsed="false">
      <c r="K891" s="2" t="n">
        <v>886</v>
      </c>
      <c r="L891" s="14" t="n">
        <f aca="true">$B$16+NORMINV(RAND(),0,SQRT($B$13*($B$7+$B$8^2))*$B$9*(1-$B$10))</f>
        <v>3937.59633131286</v>
      </c>
      <c r="M891" s="14" t="n">
        <f aca="true">$B$16+NORMINV(RAND(),0,SQRT($B$13*($B$7+$B$8^2))*$B$9*(1-$B$10))</f>
        <v>4861.31006489392</v>
      </c>
      <c r="N891" s="14" t="n">
        <f aca="true">$B$16+NORMINV(RAND(),0,SQRT($B$13*($B$7+$B$8^2))*$B$9*(1-$B$10))</f>
        <v>3901.71472741409</v>
      </c>
      <c r="O891" s="14" t="n">
        <f aca="true">$B$16+NORMINV(RAND(),0,SQRT($B$13*($B$7+$B$8^2))*$B$9*(1-$B$10))</f>
        <v>3901.32245644379</v>
      </c>
      <c r="P891" s="14" t="n">
        <f aca="true">$B$16+NORMINV(RAND(),0,SQRT($B$13*($B$7+$B$8^2))*$B$9*(1-$B$10))</f>
        <v>4493.83420864346</v>
      </c>
      <c r="Q891" s="14" t="n">
        <f aca="true">$B$16+NORMINV(RAND(),0,SQRT($B$13*($B$7+$B$8^2))*$B$9*(1-$B$10))</f>
        <v>4027.4102225325</v>
      </c>
      <c r="R891" s="14" t="n">
        <f aca="false">$B$4-13*($B$5+$B$6)/30-IF($B$11&lt;=13,$B$12,0)+0</f>
        <v>8876.66666666667</v>
      </c>
      <c r="S891" s="14" t="n">
        <f aca="false">$B$4-27*($B$5+$B$6)/30-IF($B$11&lt;=27,$B$12,0)+L891</f>
        <v>10527.5963313129</v>
      </c>
      <c r="T891" s="14" t="n">
        <f aca="false">$B$4-41*($B$5+$B$6)/30-IF($B$11&lt;=41,$B$12,0)+L891+M891</f>
        <v>1917.43972954011</v>
      </c>
      <c r="U891" s="14" t="n">
        <f aca="false">$B$4-55*($B$5+$B$6)/30-IF($B$11&lt;=55,$B$12,0)+L891+M891+N891</f>
        <v>3532.48779028754</v>
      </c>
      <c r="V891" s="14" t="n">
        <f aca="false">$B$4-69*($B$5+$B$6)/30-IF($B$11&lt;=69,$B$12,0)+L891+M891+N891+O891</f>
        <v>5147.14358006466</v>
      </c>
      <c r="W891" s="14" t="n">
        <f aca="false">$B$4-83*($B$5+$B$6)/30-IF($B$11&lt;=83,$B$12,0)+L891+M891+N891+O891+P891</f>
        <v>7354.31112204145</v>
      </c>
      <c r="X891" s="14" t="n">
        <f aca="false">$B$4-90*($B$5+$B$6)/30-IF($B$11&lt;=90,$B$12,0)+L891+M891+N891+O891+P891+Q891</f>
        <v>10238.3880112406</v>
      </c>
      <c r="AA891" s="14" t="n">
        <f aca="false">MIN(R891:X891)</f>
        <v>1917.43972954011</v>
      </c>
    </row>
    <row r="892" customFormat="false" ht="15" hidden="false" customHeight="false" outlineLevel="0" collapsed="false">
      <c r="K892" s="2" t="n">
        <v>887</v>
      </c>
      <c r="L892" s="14" t="n">
        <f aca="true">$B$16+NORMINV(RAND(),0,SQRT($B$13*($B$7+$B$8^2))*$B$9*(1-$B$10))</f>
        <v>3632.19091778314</v>
      </c>
      <c r="M892" s="14" t="n">
        <f aca="true">$B$16+NORMINV(RAND(),0,SQRT($B$13*($B$7+$B$8^2))*$B$9*(1-$B$10))</f>
        <v>3712.30812457996</v>
      </c>
      <c r="N892" s="14" t="n">
        <f aca="true">$B$16+NORMINV(RAND(),0,SQRT($B$13*($B$7+$B$8^2))*$B$9*(1-$B$10))</f>
        <v>3827.7886327013</v>
      </c>
      <c r="O892" s="14" t="n">
        <f aca="true">$B$16+NORMINV(RAND(),0,SQRT($B$13*($B$7+$B$8^2))*$B$9*(1-$B$10))</f>
        <v>4312.48138373505</v>
      </c>
      <c r="P892" s="14" t="n">
        <f aca="true">$B$16+NORMINV(RAND(),0,SQRT($B$13*($B$7+$B$8^2))*$B$9*(1-$B$10))</f>
        <v>4406.88155410276</v>
      </c>
      <c r="Q892" s="14" t="n">
        <f aca="true">$B$16+NORMINV(RAND(),0,SQRT($B$13*($B$7+$B$8^2))*$B$9*(1-$B$10))</f>
        <v>3947.31232739113</v>
      </c>
      <c r="R892" s="14" t="n">
        <f aca="false">$B$4-13*($B$5+$B$6)/30-IF($B$11&lt;=13,$B$12,0)+0</f>
        <v>8876.66666666667</v>
      </c>
      <c r="S892" s="14" t="n">
        <f aca="false">$B$4-27*($B$5+$B$6)/30-IF($B$11&lt;=27,$B$12,0)+L892</f>
        <v>10222.1909177831</v>
      </c>
      <c r="T892" s="14" t="n">
        <f aca="false">$B$4-41*($B$5+$B$6)/30-IF($B$11&lt;=41,$B$12,0)+L892+M892</f>
        <v>463.032375696424</v>
      </c>
      <c r="U892" s="14" t="n">
        <f aca="false">$B$4-55*($B$5+$B$6)/30-IF($B$11&lt;=55,$B$12,0)+L892+M892+N892</f>
        <v>2004.15434173105</v>
      </c>
      <c r="V892" s="14" t="n">
        <f aca="false">$B$4-69*($B$5+$B$6)/30-IF($B$11&lt;=69,$B$12,0)+L892+M892+N892+O892</f>
        <v>4029.96905879944</v>
      </c>
      <c r="W892" s="14" t="n">
        <f aca="false">$B$4-83*($B$5+$B$6)/30-IF($B$11&lt;=83,$B$12,0)+L892+M892+N892+O892+P892</f>
        <v>6150.18394623553</v>
      </c>
      <c r="X892" s="14" t="n">
        <f aca="false">$B$4-90*($B$5+$B$6)/30-IF($B$11&lt;=90,$B$12,0)+L892+M892+N892+O892+P892+Q892</f>
        <v>8954.16294029333</v>
      </c>
      <c r="AA892" s="14" t="n">
        <f aca="false">MIN(R892:X892)</f>
        <v>463.032375696424</v>
      </c>
    </row>
    <row r="893" customFormat="false" ht="15" hidden="false" customHeight="false" outlineLevel="0" collapsed="false">
      <c r="K893" s="2" t="n">
        <v>888</v>
      </c>
      <c r="L893" s="14" t="n">
        <f aca="true">$B$16+NORMINV(RAND(),0,SQRT($B$13*($B$7+$B$8^2))*$B$9*(1-$B$10))</f>
        <v>4593.86982588976</v>
      </c>
      <c r="M893" s="14" t="n">
        <f aca="true">$B$16+NORMINV(RAND(),0,SQRT($B$13*($B$7+$B$8^2))*$B$9*(1-$B$10))</f>
        <v>4474.29821380731</v>
      </c>
      <c r="N893" s="14" t="n">
        <f aca="true">$B$16+NORMINV(RAND(),0,SQRT($B$13*($B$7+$B$8^2))*$B$9*(1-$B$10))</f>
        <v>4050.43958087482</v>
      </c>
      <c r="O893" s="14" t="n">
        <f aca="true">$B$16+NORMINV(RAND(),0,SQRT($B$13*($B$7+$B$8^2))*$B$9*(1-$B$10))</f>
        <v>4261.77708830691</v>
      </c>
      <c r="P893" s="14" t="n">
        <f aca="true">$B$16+NORMINV(RAND(),0,SQRT($B$13*($B$7+$B$8^2))*$B$9*(1-$B$10))</f>
        <v>3981.46093482492</v>
      </c>
      <c r="Q893" s="14" t="n">
        <f aca="true">$B$16+NORMINV(RAND(),0,SQRT($B$13*($B$7+$B$8^2))*$B$9*(1-$B$10))</f>
        <v>3956.93633387549</v>
      </c>
      <c r="R893" s="14" t="n">
        <f aca="false">$B$4-13*($B$5+$B$6)/30-IF($B$11&lt;=13,$B$12,0)+0</f>
        <v>8876.66666666667</v>
      </c>
      <c r="S893" s="14" t="n">
        <f aca="false">$B$4-27*($B$5+$B$6)/30-IF($B$11&lt;=27,$B$12,0)+L893</f>
        <v>11183.8698258898</v>
      </c>
      <c r="T893" s="14" t="n">
        <f aca="false">$B$4-41*($B$5+$B$6)/30-IF($B$11&lt;=41,$B$12,0)+L893+M893</f>
        <v>2186.7013730304</v>
      </c>
      <c r="U893" s="14" t="n">
        <f aca="false">$B$4-55*($B$5+$B$6)/30-IF($B$11&lt;=55,$B$12,0)+L893+M893+N893</f>
        <v>3950.47428723855</v>
      </c>
      <c r="V893" s="14" t="n">
        <f aca="false">$B$4-69*($B$5+$B$6)/30-IF($B$11&lt;=69,$B$12,0)+L893+M893+N893+O893</f>
        <v>5925.5847088788</v>
      </c>
      <c r="W893" s="14" t="n">
        <f aca="false">$B$4-83*($B$5+$B$6)/30-IF($B$11&lt;=83,$B$12,0)+L893+M893+N893+O893+P893</f>
        <v>7620.37897703706</v>
      </c>
      <c r="X893" s="14" t="n">
        <f aca="false">$B$4-90*($B$5+$B$6)/30-IF($B$11&lt;=90,$B$12,0)+L893+M893+N893+O893+P893+Q893</f>
        <v>10433.9819775792</v>
      </c>
      <c r="AA893" s="14" t="n">
        <f aca="false">MIN(R893:X893)</f>
        <v>2186.7013730304</v>
      </c>
    </row>
    <row r="894" customFormat="false" ht="15" hidden="false" customHeight="false" outlineLevel="0" collapsed="false">
      <c r="K894" s="2" t="n">
        <v>889</v>
      </c>
      <c r="L894" s="14" t="n">
        <f aca="true">$B$16+NORMINV(RAND(),0,SQRT($B$13*($B$7+$B$8^2))*$B$9*(1-$B$10))</f>
        <v>4915.34229218853</v>
      </c>
      <c r="M894" s="14" t="n">
        <f aca="true">$B$16+NORMINV(RAND(),0,SQRT($B$13*($B$7+$B$8^2))*$B$9*(1-$B$10))</f>
        <v>4200.52133815023</v>
      </c>
      <c r="N894" s="14" t="n">
        <f aca="true">$B$16+NORMINV(RAND(),0,SQRT($B$13*($B$7+$B$8^2))*$B$9*(1-$B$10))</f>
        <v>3595.15255998376</v>
      </c>
      <c r="O894" s="14" t="n">
        <f aca="true">$B$16+NORMINV(RAND(),0,SQRT($B$13*($B$7+$B$8^2))*$B$9*(1-$B$10))</f>
        <v>3728.01907061546</v>
      </c>
      <c r="P894" s="14" t="n">
        <f aca="true">$B$16+NORMINV(RAND(),0,SQRT($B$13*($B$7+$B$8^2))*$B$9*(1-$B$10))</f>
        <v>3368.89919144704</v>
      </c>
      <c r="Q894" s="14" t="n">
        <f aca="true">$B$16+NORMINV(RAND(),0,SQRT($B$13*($B$7+$B$8^2))*$B$9*(1-$B$10))</f>
        <v>3456.7785586484</v>
      </c>
      <c r="R894" s="14" t="n">
        <f aca="false">$B$4-13*($B$5+$B$6)/30-IF($B$11&lt;=13,$B$12,0)+0</f>
        <v>8876.66666666667</v>
      </c>
      <c r="S894" s="14" t="n">
        <f aca="false">$B$4-27*($B$5+$B$6)/30-IF($B$11&lt;=27,$B$12,0)+L894</f>
        <v>11505.3422921885</v>
      </c>
      <c r="T894" s="14" t="n">
        <f aca="false">$B$4-41*($B$5+$B$6)/30-IF($B$11&lt;=41,$B$12,0)+L894+M894</f>
        <v>2234.39696367209</v>
      </c>
      <c r="U894" s="14" t="n">
        <f aca="false">$B$4-55*($B$5+$B$6)/30-IF($B$11&lt;=55,$B$12,0)+L894+M894+N894</f>
        <v>3542.88285698919</v>
      </c>
      <c r="V894" s="14" t="n">
        <f aca="false">$B$4-69*($B$5+$B$6)/30-IF($B$11&lt;=69,$B$12,0)+L894+M894+N894+O894</f>
        <v>4984.23526093798</v>
      </c>
      <c r="W894" s="14" t="n">
        <f aca="false">$B$4-83*($B$5+$B$6)/30-IF($B$11&lt;=83,$B$12,0)+L894+M894+N894+O894+P894</f>
        <v>6066.46778571835</v>
      </c>
      <c r="X894" s="14" t="n">
        <f aca="false">$B$4-90*($B$5+$B$6)/30-IF($B$11&lt;=90,$B$12,0)+L894+M894+N894+O894+P894+Q894</f>
        <v>8379.91301103342</v>
      </c>
      <c r="AA894" s="14" t="n">
        <f aca="false">MIN(R894:X894)</f>
        <v>2234.39696367209</v>
      </c>
    </row>
    <row r="895" customFormat="false" ht="15" hidden="false" customHeight="false" outlineLevel="0" collapsed="false">
      <c r="K895" s="2" t="n">
        <v>890</v>
      </c>
      <c r="L895" s="14" t="n">
        <f aca="true">$B$16+NORMINV(RAND(),0,SQRT($B$13*($B$7+$B$8^2))*$B$9*(1-$B$10))</f>
        <v>4272.13671266358</v>
      </c>
      <c r="M895" s="14" t="n">
        <f aca="true">$B$16+NORMINV(RAND(),0,SQRT($B$13*($B$7+$B$8^2))*$B$9*(1-$B$10))</f>
        <v>3742.56902917067</v>
      </c>
      <c r="N895" s="14" t="n">
        <f aca="true">$B$16+NORMINV(RAND(),0,SQRT($B$13*($B$7+$B$8^2))*$B$9*(1-$B$10))</f>
        <v>4031.8024729238</v>
      </c>
      <c r="O895" s="14" t="n">
        <f aca="true">$B$16+NORMINV(RAND(),0,SQRT($B$13*($B$7+$B$8^2))*$B$9*(1-$B$10))</f>
        <v>4313.63127398736</v>
      </c>
      <c r="P895" s="14" t="n">
        <f aca="true">$B$16+NORMINV(RAND(),0,SQRT($B$13*($B$7+$B$8^2))*$B$9*(1-$B$10))</f>
        <v>4107.2788820506</v>
      </c>
      <c r="Q895" s="14" t="n">
        <f aca="true">$B$16+NORMINV(RAND(),0,SQRT($B$13*($B$7+$B$8^2))*$B$9*(1-$B$10))</f>
        <v>4264.89103527495</v>
      </c>
      <c r="R895" s="14" t="n">
        <f aca="false">$B$4-13*($B$5+$B$6)/30-IF($B$11&lt;=13,$B$12,0)+0</f>
        <v>8876.66666666667</v>
      </c>
      <c r="S895" s="14" t="n">
        <f aca="false">$B$4-27*($B$5+$B$6)/30-IF($B$11&lt;=27,$B$12,0)+L895</f>
        <v>10862.1367126636</v>
      </c>
      <c r="T895" s="14" t="n">
        <f aca="false">$B$4-41*($B$5+$B$6)/30-IF($B$11&lt;=41,$B$12,0)+L895+M895</f>
        <v>1133.23907516758</v>
      </c>
      <c r="U895" s="14" t="n">
        <f aca="false">$B$4-55*($B$5+$B$6)/30-IF($B$11&lt;=55,$B$12,0)+L895+M895+N895</f>
        <v>2878.37488142471</v>
      </c>
      <c r="V895" s="14" t="n">
        <f aca="false">$B$4-69*($B$5+$B$6)/30-IF($B$11&lt;=69,$B$12,0)+L895+M895+N895+O895</f>
        <v>4905.3394887454</v>
      </c>
      <c r="W895" s="14" t="n">
        <f aca="false">$B$4-83*($B$5+$B$6)/30-IF($B$11&lt;=83,$B$12,0)+L895+M895+N895+O895+P895</f>
        <v>6725.95170412933</v>
      </c>
      <c r="X895" s="14" t="n">
        <f aca="false">$B$4-90*($B$5+$B$6)/30-IF($B$11&lt;=90,$B$12,0)+L895+M895+N895+O895+P895+Q895</f>
        <v>9847.50940607094</v>
      </c>
      <c r="AA895" s="14" t="n">
        <f aca="false">MIN(R895:X895)</f>
        <v>1133.23907516758</v>
      </c>
    </row>
    <row r="896" customFormat="false" ht="15" hidden="false" customHeight="false" outlineLevel="0" collapsed="false">
      <c r="K896" s="2" t="n">
        <v>891</v>
      </c>
      <c r="L896" s="14" t="n">
        <f aca="true">$B$16+NORMINV(RAND(),0,SQRT($B$13*($B$7+$B$8^2))*$B$9*(1-$B$10))</f>
        <v>4029.99996354094</v>
      </c>
      <c r="M896" s="14" t="n">
        <f aca="true">$B$16+NORMINV(RAND(),0,SQRT($B$13*($B$7+$B$8^2))*$B$9*(1-$B$10))</f>
        <v>4233.54803346468</v>
      </c>
      <c r="N896" s="14" t="n">
        <f aca="true">$B$16+NORMINV(RAND(),0,SQRT($B$13*($B$7+$B$8^2))*$B$9*(1-$B$10))</f>
        <v>4436.83457284294</v>
      </c>
      <c r="O896" s="14" t="n">
        <f aca="true">$B$16+NORMINV(RAND(),0,SQRT($B$13*($B$7+$B$8^2))*$B$9*(1-$B$10))</f>
        <v>3993.48808538742</v>
      </c>
      <c r="P896" s="14" t="n">
        <f aca="true">$B$16+NORMINV(RAND(),0,SQRT($B$13*($B$7+$B$8^2))*$B$9*(1-$B$10))</f>
        <v>3941.55304052573</v>
      </c>
      <c r="Q896" s="14" t="n">
        <f aca="true">$B$16+NORMINV(RAND(),0,SQRT($B$13*($B$7+$B$8^2))*$B$9*(1-$B$10))</f>
        <v>3886.19844143397</v>
      </c>
      <c r="R896" s="14" t="n">
        <f aca="false">$B$4-13*($B$5+$B$6)/30-IF($B$11&lt;=13,$B$12,0)+0</f>
        <v>8876.66666666667</v>
      </c>
      <c r="S896" s="14" t="n">
        <f aca="false">$B$4-27*($B$5+$B$6)/30-IF($B$11&lt;=27,$B$12,0)+L896</f>
        <v>10619.9999635409</v>
      </c>
      <c r="T896" s="14" t="n">
        <f aca="false">$B$4-41*($B$5+$B$6)/30-IF($B$11&lt;=41,$B$12,0)+L896+M896</f>
        <v>1382.08133033895</v>
      </c>
      <c r="U896" s="14" t="n">
        <f aca="false">$B$4-55*($B$5+$B$6)/30-IF($B$11&lt;=55,$B$12,0)+L896+M896+N896</f>
        <v>3532.24923651523</v>
      </c>
      <c r="V896" s="14" t="n">
        <f aca="false">$B$4-69*($B$5+$B$6)/30-IF($B$11&lt;=69,$B$12,0)+L896+M896+N896+O896</f>
        <v>5239.07065523598</v>
      </c>
      <c r="W896" s="14" t="n">
        <f aca="false">$B$4-83*($B$5+$B$6)/30-IF($B$11&lt;=83,$B$12,0)+L896+M896+N896+O896+P896</f>
        <v>6893.95702909504</v>
      </c>
      <c r="X896" s="14" t="n">
        <f aca="false">$B$4-90*($B$5+$B$6)/30-IF($B$11&lt;=90,$B$12,0)+L896+M896+N896+O896+P896+Q896</f>
        <v>9636.82213719567</v>
      </c>
      <c r="AA896" s="14" t="n">
        <f aca="false">MIN(R896:X896)</f>
        <v>1382.08133033895</v>
      </c>
    </row>
    <row r="897" customFormat="false" ht="15" hidden="false" customHeight="false" outlineLevel="0" collapsed="false">
      <c r="K897" s="2" t="n">
        <v>892</v>
      </c>
      <c r="L897" s="14" t="n">
        <f aca="true">$B$16+NORMINV(RAND(),0,SQRT($B$13*($B$7+$B$8^2))*$B$9*(1-$B$10))</f>
        <v>3489.34761620122</v>
      </c>
      <c r="M897" s="14" t="n">
        <f aca="true">$B$16+NORMINV(RAND(),0,SQRT($B$13*($B$7+$B$8^2))*$B$9*(1-$B$10))</f>
        <v>3782.42172339111</v>
      </c>
      <c r="N897" s="14" t="n">
        <f aca="true">$B$16+NORMINV(RAND(),0,SQRT($B$13*($B$7+$B$8^2))*$B$9*(1-$B$10))</f>
        <v>4294.85690547342</v>
      </c>
      <c r="O897" s="14" t="n">
        <f aca="true">$B$16+NORMINV(RAND(),0,SQRT($B$13*($B$7+$B$8^2))*$B$9*(1-$B$10))</f>
        <v>3783.1486334053</v>
      </c>
      <c r="P897" s="14" t="n">
        <f aca="true">$B$16+NORMINV(RAND(),0,SQRT($B$13*($B$7+$B$8^2))*$B$9*(1-$B$10))</f>
        <v>3792.75552668281</v>
      </c>
      <c r="Q897" s="14" t="n">
        <f aca="true">$B$16+NORMINV(RAND(),0,SQRT($B$13*($B$7+$B$8^2))*$B$9*(1-$B$10))</f>
        <v>3823.94733010904</v>
      </c>
      <c r="R897" s="14" t="n">
        <f aca="false">$B$4-13*($B$5+$B$6)/30-IF($B$11&lt;=13,$B$12,0)+0</f>
        <v>8876.66666666667</v>
      </c>
      <c r="S897" s="14" t="n">
        <f aca="false">$B$4-27*($B$5+$B$6)/30-IF($B$11&lt;=27,$B$12,0)+L897</f>
        <v>10079.3476162012</v>
      </c>
      <c r="T897" s="14" t="n">
        <f aca="false">$B$4-41*($B$5+$B$6)/30-IF($B$11&lt;=41,$B$12,0)+L897+M897</f>
        <v>390.302672925664</v>
      </c>
      <c r="U897" s="14" t="n">
        <f aca="false">$B$4-55*($B$5+$B$6)/30-IF($B$11&lt;=55,$B$12,0)+L897+M897+N897</f>
        <v>2398.49291173242</v>
      </c>
      <c r="V897" s="14" t="n">
        <f aca="false">$B$4-69*($B$5+$B$6)/30-IF($B$11&lt;=69,$B$12,0)+L897+M897+N897+O897</f>
        <v>3894.97487847105</v>
      </c>
      <c r="W897" s="14" t="n">
        <f aca="false">$B$4-83*($B$5+$B$6)/30-IF($B$11&lt;=83,$B$12,0)+L897+M897+N897+O897+P897</f>
        <v>5401.0637384872</v>
      </c>
      <c r="X897" s="14" t="n">
        <f aca="false">$B$4-90*($B$5+$B$6)/30-IF($B$11&lt;=90,$B$12,0)+L897+M897+N897+O897+P897+Q897</f>
        <v>8081.6777352629</v>
      </c>
      <c r="AA897" s="14" t="n">
        <f aca="false">MIN(R897:X897)</f>
        <v>390.302672925664</v>
      </c>
    </row>
    <row r="898" customFormat="false" ht="15" hidden="false" customHeight="false" outlineLevel="0" collapsed="false">
      <c r="K898" s="2" t="n">
        <v>893</v>
      </c>
      <c r="L898" s="14" t="n">
        <f aca="true">$B$16+NORMINV(RAND(),0,SQRT($B$13*($B$7+$B$8^2))*$B$9*(1-$B$10))</f>
        <v>3801.13544805307</v>
      </c>
      <c r="M898" s="14" t="n">
        <f aca="true">$B$16+NORMINV(RAND(),0,SQRT($B$13*($B$7+$B$8^2))*$B$9*(1-$B$10))</f>
        <v>4601.69948464167</v>
      </c>
      <c r="N898" s="14" t="n">
        <f aca="true">$B$16+NORMINV(RAND(),0,SQRT($B$13*($B$7+$B$8^2))*$B$9*(1-$B$10))</f>
        <v>4301.23598332273</v>
      </c>
      <c r="O898" s="14" t="n">
        <f aca="true">$B$16+NORMINV(RAND(),0,SQRT($B$13*($B$7+$B$8^2))*$B$9*(1-$B$10))</f>
        <v>3918.54584335046</v>
      </c>
      <c r="P898" s="14" t="n">
        <f aca="true">$B$16+NORMINV(RAND(),0,SQRT($B$13*($B$7+$B$8^2))*$B$9*(1-$B$10))</f>
        <v>4970.92204133451</v>
      </c>
      <c r="Q898" s="14" t="n">
        <f aca="true">$B$16+NORMINV(RAND(),0,SQRT($B$13*($B$7+$B$8^2))*$B$9*(1-$B$10))</f>
        <v>3758.10500001186</v>
      </c>
      <c r="R898" s="14" t="n">
        <f aca="false">$B$4-13*($B$5+$B$6)/30-IF($B$11&lt;=13,$B$12,0)+0</f>
        <v>8876.66666666667</v>
      </c>
      <c r="S898" s="14" t="n">
        <f aca="false">$B$4-27*($B$5+$B$6)/30-IF($B$11&lt;=27,$B$12,0)+L898</f>
        <v>10391.1354480531</v>
      </c>
      <c r="T898" s="14" t="n">
        <f aca="false">$B$4-41*($B$5+$B$6)/30-IF($B$11&lt;=41,$B$12,0)+L898+M898</f>
        <v>1521.36826602807</v>
      </c>
      <c r="U898" s="14" t="n">
        <f aca="false">$B$4-55*($B$5+$B$6)/30-IF($B$11&lt;=55,$B$12,0)+L898+M898+N898</f>
        <v>3535.93758268413</v>
      </c>
      <c r="V898" s="14" t="n">
        <f aca="false">$B$4-69*($B$5+$B$6)/30-IF($B$11&lt;=69,$B$12,0)+L898+M898+N898+O898</f>
        <v>5167.81675936792</v>
      </c>
      <c r="W898" s="14" t="n">
        <f aca="false">$B$4-83*($B$5+$B$6)/30-IF($B$11&lt;=83,$B$12,0)+L898+M898+N898+O898+P898</f>
        <v>7852.07213403577</v>
      </c>
      <c r="X898" s="14" t="n">
        <f aca="false">$B$4-90*($B$5+$B$6)/30-IF($B$11&lt;=90,$B$12,0)+L898+M898+N898+O898+P898+Q898</f>
        <v>10466.8438007143</v>
      </c>
      <c r="AA898" s="14" t="n">
        <f aca="false">MIN(R898:X898)</f>
        <v>1521.36826602807</v>
      </c>
    </row>
    <row r="899" customFormat="false" ht="15" hidden="false" customHeight="false" outlineLevel="0" collapsed="false">
      <c r="K899" s="2" t="n">
        <v>894</v>
      </c>
      <c r="L899" s="14" t="n">
        <f aca="true">$B$16+NORMINV(RAND(),0,SQRT($B$13*($B$7+$B$8^2))*$B$9*(1-$B$10))</f>
        <v>3913.67217798597</v>
      </c>
      <c r="M899" s="14" t="n">
        <f aca="true">$B$16+NORMINV(RAND(),0,SQRT($B$13*($B$7+$B$8^2))*$B$9*(1-$B$10))</f>
        <v>3925.78080470358</v>
      </c>
      <c r="N899" s="14" t="n">
        <f aca="true">$B$16+NORMINV(RAND(),0,SQRT($B$13*($B$7+$B$8^2))*$B$9*(1-$B$10))</f>
        <v>3864.73319847678</v>
      </c>
      <c r="O899" s="14" t="n">
        <f aca="true">$B$16+NORMINV(RAND(),0,SQRT($B$13*($B$7+$B$8^2))*$B$9*(1-$B$10))</f>
        <v>3997.32361961801</v>
      </c>
      <c r="P899" s="14" t="n">
        <f aca="true">$B$16+NORMINV(RAND(),0,SQRT($B$13*($B$7+$B$8^2))*$B$9*(1-$B$10))</f>
        <v>3227.13743896613</v>
      </c>
      <c r="Q899" s="14" t="n">
        <f aca="true">$B$16+NORMINV(RAND(),0,SQRT($B$13*($B$7+$B$8^2))*$B$9*(1-$B$10))</f>
        <v>4880.14252051069</v>
      </c>
      <c r="R899" s="14" t="n">
        <f aca="false">$B$4-13*($B$5+$B$6)/30-IF($B$11&lt;=13,$B$12,0)+0</f>
        <v>8876.66666666667</v>
      </c>
      <c r="S899" s="14" t="n">
        <f aca="false">$B$4-27*($B$5+$B$6)/30-IF($B$11&lt;=27,$B$12,0)+L899</f>
        <v>10503.672177986</v>
      </c>
      <c r="T899" s="14" t="n">
        <f aca="false">$B$4-41*($B$5+$B$6)/30-IF($B$11&lt;=41,$B$12,0)+L899+M899</f>
        <v>957.986316022882</v>
      </c>
      <c r="U899" s="14" t="n">
        <f aca="false">$B$4-55*($B$5+$B$6)/30-IF($B$11&lt;=55,$B$12,0)+L899+M899+N899</f>
        <v>2536.052847833</v>
      </c>
      <c r="V899" s="14" t="n">
        <f aca="false">$B$4-69*($B$5+$B$6)/30-IF($B$11&lt;=69,$B$12,0)+L899+M899+N899+O899</f>
        <v>4246.70980078435</v>
      </c>
      <c r="W899" s="14" t="n">
        <f aca="false">$B$4-83*($B$5+$B$6)/30-IF($B$11&lt;=83,$B$12,0)+L899+M899+N899+O899+P899</f>
        <v>5187.18057308381</v>
      </c>
      <c r="X899" s="14" t="n">
        <f aca="false">$B$4-90*($B$5+$B$6)/30-IF($B$11&lt;=90,$B$12,0)+L899+M899+N899+O899+P899+Q899</f>
        <v>8923.98976026116</v>
      </c>
      <c r="AA899" s="14" t="n">
        <f aca="false">MIN(R899:X899)</f>
        <v>957.986316022882</v>
      </c>
    </row>
    <row r="900" customFormat="false" ht="15" hidden="false" customHeight="false" outlineLevel="0" collapsed="false">
      <c r="K900" s="2" t="n">
        <v>895</v>
      </c>
      <c r="L900" s="14" t="n">
        <f aca="true">$B$16+NORMINV(RAND(),0,SQRT($B$13*($B$7+$B$8^2))*$B$9*(1-$B$10))</f>
        <v>3558.97043930234</v>
      </c>
      <c r="M900" s="14" t="n">
        <f aca="true">$B$16+NORMINV(RAND(),0,SQRT($B$13*($B$7+$B$8^2))*$B$9*(1-$B$10))</f>
        <v>4003.25910333513</v>
      </c>
      <c r="N900" s="14" t="n">
        <f aca="true">$B$16+NORMINV(RAND(),0,SQRT($B$13*($B$7+$B$8^2))*$B$9*(1-$B$10))</f>
        <v>3969.04750343024</v>
      </c>
      <c r="O900" s="14" t="n">
        <f aca="true">$B$16+NORMINV(RAND(),0,SQRT($B$13*($B$7+$B$8^2))*$B$9*(1-$B$10))</f>
        <v>3876.84558182286</v>
      </c>
      <c r="P900" s="14" t="n">
        <f aca="true">$B$16+NORMINV(RAND(),0,SQRT($B$13*($B$7+$B$8^2))*$B$9*(1-$B$10))</f>
        <v>3754.8225669562</v>
      </c>
      <c r="Q900" s="14" t="n">
        <f aca="true">$B$16+NORMINV(RAND(),0,SQRT($B$13*($B$7+$B$8^2))*$B$9*(1-$B$10))</f>
        <v>4006.30309503834</v>
      </c>
      <c r="R900" s="14" t="n">
        <f aca="false">$B$4-13*($B$5+$B$6)/30-IF($B$11&lt;=13,$B$12,0)+0</f>
        <v>8876.66666666667</v>
      </c>
      <c r="S900" s="14" t="n">
        <f aca="false">$B$4-27*($B$5+$B$6)/30-IF($B$11&lt;=27,$B$12,0)+L900</f>
        <v>10148.9704393023</v>
      </c>
      <c r="T900" s="14" t="n">
        <f aca="false">$B$4-41*($B$5+$B$6)/30-IF($B$11&lt;=41,$B$12,0)+L900+M900</f>
        <v>680.762875970799</v>
      </c>
      <c r="U900" s="14" t="n">
        <f aca="false">$B$4-55*($B$5+$B$6)/30-IF($B$11&lt;=55,$B$12,0)+L900+M900+N900</f>
        <v>2363.14371273438</v>
      </c>
      <c r="V900" s="14" t="n">
        <f aca="false">$B$4-69*($B$5+$B$6)/30-IF($B$11&lt;=69,$B$12,0)+L900+M900+N900+O900</f>
        <v>3953.32262789057</v>
      </c>
      <c r="W900" s="14" t="n">
        <f aca="false">$B$4-83*($B$5+$B$6)/30-IF($B$11&lt;=83,$B$12,0)+L900+M900+N900+O900+P900</f>
        <v>5421.47852818011</v>
      </c>
      <c r="X900" s="14" t="n">
        <f aca="false">$B$4-90*($B$5+$B$6)/30-IF($B$11&lt;=90,$B$12,0)+L900+M900+N900+O900+P900+Q900</f>
        <v>8284.44828988512</v>
      </c>
      <c r="AA900" s="14" t="n">
        <f aca="false">MIN(R900:X900)</f>
        <v>680.762875970799</v>
      </c>
    </row>
    <row r="901" customFormat="false" ht="15" hidden="false" customHeight="false" outlineLevel="0" collapsed="false">
      <c r="K901" s="2" t="n">
        <v>896</v>
      </c>
      <c r="L901" s="14" t="n">
        <f aca="true">$B$16+NORMINV(RAND(),0,SQRT($B$13*($B$7+$B$8^2))*$B$9*(1-$B$10))</f>
        <v>4057.20496987481</v>
      </c>
      <c r="M901" s="14" t="n">
        <f aca="true">$B$16+NORMINV(RAND(),0,SQRT($B$13*($B$7+$B$8^2))*$B$9*(1-$B$10))</f>
        <v>4613.84425683716</v>
      </c>
      <c r="N901" s="14" t="n">
        <f aca="true">$B$16+NORMINV(RAND(),0,SQRT($B$13*($B$7+$B$8^2))*$B$9*(1-$B$10))</f>
        <v>3852.57320276836</v>
      </c>
      <c r="O901" s="14" t="n">
        <f aca="true">$B$16+NORMINV(RAND(),0,SQRT($B$13*($B$7+$B$8^2))*$B$9*(1-$B$10))</f>
        <v>4813.36627983829</v>
      </c>
      <c r="P901" s="14" t="n">
        <f aca="true">$B$16+NORMINV(RAND(),0,SQRT($B$13*($B$7+$B$8^2))*$B$9*(1-$B$10))</f>
        <v>3715.41520074298</v>
      </c>
      <c r="Q901" s="14" t="n">
        <f aca="true">$B$16+NORMINV(RAND(),0,SQRT($B$13*($B$7+$B$8^2))*$B$9*(1-$B$10))</f>
        <v>4180.56057398475</v>
      </c>
      <c r="R901" s="14" t="n">
        <f aca="false">$B$4-13*($B$5+$B$6)/30-IF($B$11&lt;=13,$B$12,0)+0</f>
        <v>8876.66666666667</v>
      </c>
      <c r="S901" s="14" t="n">
        <f aca="false">$B$4-27*($B$5+$B$6)/30-IF($B$11&lt;=27,$B$12,0)+L901</f>
        <v>10647.2049698748</v>
      </c>
      <c r="T901" s="14" t="n">
        <f aca="false">$B$4-41*($B$5+$B$6)/30-IF($B$11&lt;=41,$B$12,0)+L901+M901</f>
        <v>1789.5825600453</v>
      </c>
      <c r="U901" s="14" t="n">
        <f aca="false">$B$4-55*($B$5+$B$6)/30-IF($B$11&lt;=55,$B$12,0)+L901+M901+N901</f>
        <v>3355.489096147</v>
      </c>
      <c r="V901" s="14" t="n">
        <f aca="false">$B$4-69*($B$5+$B$6)/30-IF($B$11&lt;=69,$B$12,0)+L901+M901+N901+O901</f>
        <v>5882.18870931862</v>
      </c>
      <c r="W901" s="14" t="n">
        <f aca="false">$B$4-83*($B$5+$B$6)/30-IF($B$11&lt;=83,$B$12,0)+L901+M901+N901+O901+P901</f>
        <v>7310.93724339494</v>
      </c>
      <c r="X901" s="14" t="n">
        <f aca="false">$B$4-90*($B$5+$B$6)/30-IF($B$11&lt;=90,$B$12,0)+L901+M901+N901+O901+P901+Q901</f>
        <v>10348.1644840464</v>
      </c>
      <c r="AA901" s="14" t="n">
        <f aca="false">MIN(R901:X901)</f>
        <v>1789.5825600453</v>
      </c>
    </row>
    <row r="902" customFormat="false" ht="15" hidden="false" customHeight="false" outlineLevel="0" collapsed="false">
      <c r="K902" s="2" t="n">
        <v>897</v>
      </c>
      <c r="L902" s="14" t="n">
        <f aca="true">$B$16+NORMINV(RAND(),0,SQRT($B$13*($B$7+$B$8^2))*$B$9*(1-$B$10))</f>
        <v>3837.90169994152</v>
      </c>
      <c r="M902" s="14" t="n">
        <f aca="true">$B$16+NORMINV(RAND(),0,SQRT($B$13*($B$7+$B$8^2))*$B$9*(1-$B$10))</f>
        <v>4567.14122791394</v>
      </c>
      <c r="N902" s="14" t="n">
        <f aca="true">$B$16+NORMINV(RAND(),0,SQRT($B$13*($B$7+$B$8^2))*$B$9*(1-$B$10))</f>
        <v>4038.79262683244</v>
      </c>
      <c r="O902" s="14" t="n">
        <f aca="true">$B$16+NORMINV(RAND(),0,SQRT($B$13*($B$7+$B$8^2))*$B$9*(1-$B$10))</f>
        <v>3872.20170332591</v>
      </c>
      <c r="P902" s="14" t="n">
        <f aca="true">$B$16+NORMINV(RAND(),0,SQRT($B$13*($B$7+$B$8^2))*$B$9*(1-$B$10))</f>
        <v>4786.15186837677</v>
      </c>
      <c r="Q902" s="14" t="n">
        <f aca="true">$B$16+NORMINV(RAND(),0,SQRT($B$13*($B$7+$B$8^2))*$B$9*(1-$B$10))</f>
        <v>4234.20390372278</v>
      </c>
      <c r="R902" s="14" t="n">
        <f aca="false">$B$4-13*($B$5+$B$6)/30-IF($B$11&lt;=13,$B$12,0)+0</f>
        <v>8876.66666666667</v>
      </c>
      <c r="S902" s="14" t="n">
        <f aca="false">$B$4-27*($B$5+$B$6)/30-IF($B$11&lt;=27,$B$12,0)+L902</f>
        <v>10427.9016999415</v>
      </c>
      <c r="T902" s="14" t="n">
        <f aca="false">$B$4-41*($B$5+$B$6)/30-IF($B$11&lt;=41,$B$12,0)+L902+M902</f>
        <v>1523.57626118879</v>
      </c>
      <c r="U902" s="14" t="n">
        <f aca="false">$B$4-55*($B$5+$B$6)/30-IF($B$11&lt;=55,$B$12,0)+L902+M902+N902</f>
        <v>3275.70222135456</v>
      </c>
      <c r="V902" s="14" t="n">
        <f aca="false">$B$4-69*($B$5+$B$6)/30-IF($B$11&lt;=69,$B$12,0)+L902+M902+N902+O902</f>
        <v>4861.23725801381</v>
      </c>
      <c r="W902" s="14" t="n">
        <f aca="false">$B$4-83*($B$5+$B$6)/30-IF($B$11&lt;=83,$B$12,0)+L902+M902+N902+O902+P902</f>
        <v>7360.72245972391</v>
      </c>
      <c r="X902" s="14" t="n">
        <f aca="false">$B$4-90*($B$5+$B$6)/30-IF($B$11&lt;=90,$B$12,0)+L902+M902+N902+O902+P902+Q902</f>
        <v>10451.5930301134</v>
      </c>
      <c r="AA902" s="14" t="n">
        <f aca="false">MIN(R902:X902)</f>
        <v>1523.57626118879</v>
      </c>
    </row>
    <row r="903" customFormat="false" ht="15" hidden="false" customHeight="false" outlineLevel="0" collapsed="false">
      <c r="K903" s="2" t="n">
        <v>898</v>
      </c>
      <c r="L903" s="14" t="n">
        <f aca="true">$B$16+NORMINV(RAND(),0,SQRT($B$13*($B$7+$B$8^2))*$B$9*(1-$B$10))</f>
        <v>3509.32367867434</v>
      </c>
      <c r="M903" s="14" t="n">
        <f aca="true">$B$16+NORMINV(RAND(),0,SQRT($B$13*($B$7+$B$8^2))*$B$9*(1-$B$10))</f>
        <v>4298.5954080119</v>
      </c>
      <c r="N903" s="14" t="n">
        <f aca="true">$B$16+NORMINV(RAND(),0,SQRT($B$13*($B$7+$B$8^2))*$B$9*(1-$B$10))</f>
        <v>4419.25736916125</v>
      </c>
      <c r="O903" s="14" t="n">
        <f aca="true">$B$16+NORMINV(RAND(),0,SQRT($B$13*($B$7+$B$8^2))*$B$9*(1-$B$10))</f>
        <v>4561.96199994679</v>
      </c>
      <c r="P903" s="14" t="n">
        <f aca="true">$B$16+NORMINV(RAND(),0,SQRT($B$13*($B$7+$B$8^2))*$B$9*(1-$B$10))</f>
        <v>4073.77729016109</v>
      </c>
      <c r="Q903" s="14" t="n">
        <f aca="true">$B$16+NORMINV(RAND(),0,SQRT($B$13*($B$7+$B$8^2))*$B$9*(1-$B$10))</f>
        <v>3965.36103688513</v>
      </c>
      <c r="R903" s="14" t="n">
        <f aca="false">$B$4-13*($B$5+$B$6)/30-IF($B$11&lt;=13,$B$12,0)+0</f>
        <v>8876.66666666667</v>
      </c>
      <c r="S903" s="14" t="n">
        <f aca="false">$B$4-27*($B$5+$B$6)/30-IF($B$11&lt;=27,$B$12,0)+L903</f>
        <v>10099.3236786743</v>
      </c>
      <c r="T903" s="14" t="n">
        <f aca="false">$B$4-41*($B$5+$B$6)/30-IF($B$11&lt;=41,$B$12,0)+L903+M903</f>
        <v>926.45242001958</v>
      </c>
      <c r="U903" s="14" t="n">
        <f aca="false">$B$4-55*($B$5+$B$6)/30-IF($B$11&lt;=55,$B$12,0)+L903+M903+N903</f>
        <v>3059.04312251417</v>
      </c>
      <c r="V903" s="14" t="n">
        <f aca="false">$B$4-69*($B$5+$B$6)/30-IF($B$11&lt;=69,$B$12,0)+L903+M903+N903+O903</f>
        <v>5334.33845579429</v>
      </c>
      <c r="W903" s="14" t="n">
        <f aca="false">$B$4-83*($B$5+$B$6)/30-IF($B$11&lt;=83,$B$12,0)+L903+M903+N903+O903+P903</f>
        <v>7121.44907928872</v>
      </c>
      <c r="X903" s="14" t="n">
        <f aca="false">$B$4-90*($B$5+$B$6)/30-IF($B$11&lt;=90,$B$12,0)+L903+M903+N903+O903+P903+Q903</f>
        <v>9943.47678284052</v>
      </c>
      <c r="AA903" s="14" t="n">
        <f aca="false">MIN(R903:X903)</f>
        <v>926.45242001958</v>
      </c>
    </row>
    <row r="904" customFormat="false" ht="15" hidden="false" customHeight="false" outlineLevel="0" collapsed="false">
      <c r="K904" s="2" t="n">
        <v>899</v>
      </c>
      <c r="L904" s="14" t="n">
        <f aca="true">$B$16+NORMINV(RAND(),0,SQRT($B$13*($B$7+$B$8^2))*$B$9*(1-$B$10))</f>
        <v>3309.09061032951</v>
      </c>
      <c r="M904" s="14" t="n">
        <f aca="true">$B$16+NORMINV(RAND(),0,SQRT($B$13*($B$7+$B$8^2))*$B$9*(1-$B$10))</f>
        <v>4313.79799714402</v>
      </c>
      <c r="N904" s="14" t="n">
        <f aca="true">$B$16+NORMINV(RAND(),0,SQRT($B$13*($B$7+$B$8^2))*$B$9*(1-$B$10))</f>
        <v>4306.40864477091</v>
      </c>
      <c r="O904" s="14" t="n">
        <f aca="true">$B$16+NORMINV(RAND(),0,SQRT($B$13*($B$7+$B$8^2))*$B$9*(1-$B$10))</f>
        <v>3317.38098066345</v>
      </c>
      <c r="P904" s="14" t="n">
        <f aca="true">$B$16+NORMINV(RAND(),0,SQRT($B$13*($B$7+$B$8^2))*$B$9*(1-$B$10))</f>
        <v>4302.76756058224</v>
      </c>
      <c r="Q904" s="14" t="n">
        <f aca="true">$B$16+NORMINV(RAND(),0,SQRT($B$13*($B$7+$B$8^2))*$B$9*(1-$B$10))</f>
        <v>4548.08842811414</v>
      </c>
      <c r="R904" s="14" t="n">
        <f aca="false">$B$4-13*($B$5+$B$6)/30-IF($B$11&lt;=13,$B$12,0)+0</f>
        <v>8876.66666666667</v>
      </c>
      <c r="S904" s="14" t="n">
        <f aca="false">$B$4-27*($B$5+$B$6)/30-IF($B$11&lt;=27,$B$12,0)+L904</f>
        <v>9899.09061032951</v>
      </c>
      <c r="T904" s="14" t="n">
        <f aca="false">$B$4-41*($B$5+$B$6)/30-IF($B$11&lt;=41,$B$12,0)+L904+M904</f>
        <v>741.421940806869</v>
      </c>
      <c r="U904" s="14" t="n">
        <f aca="false">$B$4-55*($B$5+$B$6)/30-IF($B$11&lt;=55,$B$12,0)+L904+M904+N904</f>
        <v>2761.16391891111</v>
      </c>
      <c r="V904" s="14" t="n">
        <f aca="false">$B$4-69*($B$5+$B$6)/30-IF($B$11&lt;=69,$B$12,0)+L904+M904+N904+O904</f>
        <v>3791.8782329079</v>
      </c>
      <c r="W904" s="14" t="n">
        <f aca="false">$B$4-83*($B$5+$B$6)/30-IF($B$11&lt;=83,$B$12,0)+L904+M904+N904+O904+P904</f>
        <v>5807.97912682347</v>
      </c>
      <c r="X904" s="14" t="n">
        <f aca="false">$B$4-90*($B$5+$B$6)/30-IF($B$11&lt;=90,$B$12,0)+L904+M904+N904+O904+P904+Q904</f>
        <v>9212.73422160428</v>
      </c>
      <c r="AA904" s="14" t="n">
        <f aca="false">MIN(R904:X904)</f>
        <v>741.421940806869</v>
      </c>
    </row>
    <row r="905" customFormat="false" ht="15" hidden="false" customHeight="false" outlineLevel="0" collapsed="false">
      <c r="K905" s="2" t="n">
        <v>900</v>
      </c>
      <c r="L905" s="14" t="n">
        <f aca="true">$B$16+NORMINV(RAND(),0,SQRT($B$13*($B$7+$B$8^2))*$B$9*(1-$B$10))</f>
        <v>4406.26729979809</v>
      </c>
      <c r="M905" s="14" t="n">
        <f aca="true">$B$16+NORMINV(RAND(),0,SQRT($B$13*($B$7+$B$8^2))*$B$9*(1-$B$10))</f>
        <v>3785.84256429182</v>
      </c>
      <c r="N905" s="14" t="n">
        <f aca="true">$B$16+NORMINV(RAND(),0,SQRT($B$13*($B$7+$B$8^2))*$B$9*(1-$B$10))</f>
        <v>3874.6828203806</v>
      </c>
      <c r="O905" s="14" t="n">
        <f aca="true">$B$16+NORMINV(RAND(),0,SQRT($B$13*($B$7+$B$8^2))*$B$9*(1-$B$10))</f>
        <v>4031.95928206085</v>
      </c>
      <c r="P905" s="14" t="n">
        <f aca="true">$B$16+NORMINV(RAND(),0,SQRT($B$13*($B$7+$B$8^2))*$B$9*(1-$B$10))</f>
        <v>4368.80962124915</v>
      </c>
      <c r="Q905" s="14" t="n">
        <f aca="true">$B$16+NORMINV(RAND(),0,SQRT($B$13*($B$7+$B$8^2))*$B$9*(1-$B$10))</f>
        <v>3700.9893257111</v>
      </c>
      <c r="R905" s="14" t="n">
        <f aca="false">$B$4-13*($B$5+$B$6)/30-IF($B$11&lt;=13,$B$12,0)+0</f>
        <v>8876.66666666667</v>
      </c>
      <c r="S905" s="14" t="n">
        <f aca="false">$B$4-27*($B$5+$B$6)/30-IF($B$11&lt;=27,$B$12,0)+L905</f>
        <v>10996.2672997981</v>
      </c>
      <c r="T905" s="14" t="n">
        <f aca="false">$B$4-41*($B$5+$B$6)/30-IF($B$11&lt;=41,$B$12,0)+L905+M905</f>
        <v>1310.64319742324</v>
      </c>
      <c r="U905" s="14" t="n">
        <f aca="false">$B$4-55*($B$5+$B$6)/30-IF($B$11&lt;=55,$B$12,0)+L905+M905+N905</f>
        <v>2898.65935113718</v>
      </c>
      <c r="V905" s="14" t="n">
        <f aca="false">$B$4-69*($B$5+$B$6)/30-IF($B$11&lt;=69,$B$12,0)+L905+M905+N905+O905</f>
        <v>4643.95196653137</v>
      </c>
      <c r="W905" s="14" t="n">
        <f aca="false">$B$4-83*($B$5+$B$6)/30-IF($B$11&lt;=83,$B$12,0)+L905+M905+N905+O905+P905</f>
        <v>6726.09492111385</v>
      </c>
      <c r="X905" s="14" t="n">
        <f aca="false">$B$4-90*($B$5+$B$6)/30-IF($B$11&lt;=90,$B$12,0)+L905+M905+N905+O905+P905+Q905</f>
        <v>9283.75091349161</v>
      </c>
      <c r="AA905" s="14" t="n">
        <f aca="false">MIN(R905:X905)</f>
        <v>1310.64319742324</v>
      </c>
    </row>
    <row r="906" customFormat="false" ht="15" hidden="false" customHeight="false" outlineLevel="0" collapsed="false">
      <c r="K906" s="2" t="n">
        <v>901</v>
      </c>
      <c r="L906" s="14" t="n">
        <f aca="true">$B$16+NORMINV(RAND(),0,SQRT($B$13*($B$7+$B$8^2))*$B$9*(1-$B$10))</f>
        <v>3812.92963590699</v>
      </c>
      <c r="M906" s="14" t="n">
        <f aca="true">$B$16+NORMINV(RAND(),0,SQRT($B$13*($B$7+$B$8^2))*$B$9*(1-$B$10))</f>
        <v>4216.7502734751</v>
      </c>
      <c r="N906" s="14" t="n">
        <f aca="true">$B$16+NORMINV(RAND(),0,SQRT($B$13*($B$7+$B$8^2))*$B$9*(1-$B$10))</f>
        <v>4158.97845821097</v>
      </c>
      <c r="O906" s="14" t="n">
        <f aca="true">$B$16+NORMINV(RAND(),0,SQRT($B$13*($B$7+$B$8^2))*$B$9*(1-$B$10))</f>
        <v>3486.61917145152</v>
      </c>
      <c r="P906" s="14" t="n">
        <f aca="true">$B$16+NORMINV(RAND(),0,SQRT($B$13*($B$7+$B$8^2))*$B$9*(1-$B$10))</f>
        <v>4401.2833736634</v>
      </c>
      <c r="Q906" s="14" t="n">
        <f aca="true">$B$16+NORMINV(RAND(),0,SQRT($B$13*($B$7+$B$8^2))*$B$9*(1-$B$10))</f>
        <v>3505.90408887479</v>
      </c>
      <c r="R906" s="14" t="n">
        <f aca="false">$B$4-13*($B$5+$B$6)/30-IF($B$11&lt;=13,$B$12,0)+0</f>
        <v>8876.66666666667</v>
      </c>
      <c r="S906" s="14" t="n">
        <f aca="false">$B$4-27*($B$5+$B$6)/30-IF($B$11&lt;=27,$B$12,0)+L906</f>
        <v>10402.929635907</v>
      </c>
      <c r="T906" s="14" t="n">
        <f aca="false">$B$4-41*($B$5+$B$6)/30-IF($B$11&lt;=41,$B$12,0)+L906+M906</f>
        <v>1148.21324271542</v>
      </c>
      <c r="U906" s="14" t="n">
        <f aca="false">$B$4-55*($B$5+$B$6)/30-IF($B$11&lt;=55,$B$12,0)+L906+M906+N906</f>
        <v>3020.52503425972</v>
      </c>
      <c r="V906" s="14" t="n">
        <f aca="false">$B$4-69*($B$5+$B$6)/30-IF($B$11&lt;=69,$B$12,0)+L906+M906+N906+O906</f>
        <v>4220.47753904458</v>
      </c>
      <c r="W906" s="14" t="n">
        <f aca="false">$B$4-83*($B$5+$B$6)/30-IF($B$11&lt;=83,$B$12,0)+L906+M906+N906+O906+P906</f>
        <v>6335.09424604131</v>
      </c>
      <c r="X906" s="14" t="n">
        <f aca="false">$B$4-90*($B$5+$B$6)/30-IF($B$11&lt;=90,$B$12,0)+L906+M906+N906+O906+P906+Q906</f>
        <v>8697.66500158277</v>
      </c>
      <c r="AA906" s="14" t="n">
        <f aca="false">MIN(R906:X906)</f>
        <v>1148.21324271542</v>
      </c>
    </row>
    <row r="907" customFormat="false" ht="15" hidden="false" customHeight="false" outlineLevel="0" collapsed="false">
      <c r="K907" s="2" t="n">
        <v>902</v>
      </c>
      <c r="L907" s="14" t="n">
        <f aca="true">$B$16+NORMINV(RAND(),0,SQRT($B$13*($B$7+$B$8^2))*$B$9*(1-$B$10))</f>
        <v>3465.95646929861</v>
      </c>
      <c r="M907" s="14" t="n">
        <f aca="true">$B$16+NORMINV(RAND(),0,SQRT($B$13*($B$7+$B$8^2))*$B$9*(1-$B$10))</f>
        <v>4252.74947261223</v>
      </c>
      <c r="N907" s="14" t="n">
        <f aca="true">$B$16+NORMINV(RAND(),0,SQRT($B$13*($B$7+$B$8^2))*$B$9*(1-$B$10))</f>
        <v>4224.4516840914</v>
      </c>
      <c r="O907" s="14" t="n">
        <f aca="true">$B$16+NORMINV(RAND(),0,SQRT($B$13*($B$7+$B$8^2))*$B$9*(1-$B$10))</f>
        <v>4016.31356639119</v>
      </c>
      <c r="P907" s="14" t="n">
        <f aca="true">$B$16+NORMINV(RAND(),0,SQRT($B$13*($B$7+$B$8^2))*$B$9*(1-$B$10))</f>
        <v>3817.16646596945</v>
      </c>
      <c r="Q907" s="14" t="n">
        <f aca="true">$B$16+NORMINV(RAND(),0,SQRT($B$13*($B$7+$B$8^2))*$B$9*(1-$B$10))</f>
        <v>3633.51731764222</v>
      </c>
      <c r="R907" s="14" t="n">
        <f aca="false">$B$4-13*($B$5+$B$6)/30-IF($B$11&lt;=13,$B$12,0)+0</f>
        <v>8876.66666666667</v>
      </c>
      <c r="S907" s="14" t="n">
        <f aca="false">$B$4-27*($B$5+$B$6)/30-IF($B$11&lt;=27,$B$12,0)+L907</f>
        <v>10055.9564692986</v>
      </c>
      <c r="T907" s="14" t="n">
        <f aca="false">$B$4-41*($B$5+$B$6)/30-IF($B$11&lt;=41,$B$12,0)+L907+M907</f>
        <v>837.239275244174</v>
      </c>
      <c r="U907" s="14" t="n">
        <f aca="false">$B$4-55*($B$5+$B$6)/30-IF($B$11&lt;=55,$B$12,0)+L907+M907+N907</f>
        <v>2775.02429266891</v>
      </c>
      <c r="V907" s="14" t="n">
        <f aca="false">$B$4-69*($B$5+$B$6)/30-IF($B$11&lt;=69,$B$12,0)+L907+M907+N907+O907</f>
        <v>4504.67119239343</v>
      </c>
      <c r="W907" s="14" t="n">
        <f aca="false">$B$4-83*($B$5+$B$6)/30-IF($B$11&lt;=83,$B$12,0)+L907+M907+N907+O907+P907</f>
        <v>6035.17099169622</v>
      </c>
      <c r="X907" s="14" t="n">
        <f aca="false">$B$4-90*($B$5+$B$6)/30-IF($B$11&lt;=90,$B$12,0)+L907+M907+N907+O907+P907+Q907</f>
        <v>8525.3549760051</v>
      </c>
      <c r="AA907" s="14" t="n">
        <f aca="false">MIN(R907:X907)</f>
        <v>837.239275244174</v>
      </c>
    </row>
    <row r="908" customFormat="false" ht="15" hidden="false" customHeight="false" outlineLevel="0" collapsed="false">
      <c r="K908" s="2" t="n">
        <v>903</v>
      </c>
      <c r="L908" s="14" t="n">
        <f aca="true">$B$16+NORMINV(RAND(),0,SQRT($B$13*($B$7+$B$8^2))*$B$9*(1-$B$10))</f>
        <v>3472.45340043297</v>
      </c>
      <c r="M908" s="14" t="n">
        <f aca="true">$B$16+NORMINV(RAND(),0,SQRT($B$13*($B$7+$B$8^2))*$B$9*(1-$B$10))</f>
        <v>4403.10443661474</v>
      </c>
      <c r="N908" s="14" t="n">
        <f aca="true">$B$16+NORMINV(RAND(),0,SQRT($B$13*($B$7+$B$8^2))*$B$9*(1-$B$10))</f>
        <v>3563.20060364842</v>
      </c>
      <c r="O908" s="14" t="n">
        <f aca="true">$B$16+NORMINV(RAND(),0,SQRT($B$13*($B$7+$B$8^2))*$B$9*(1-$B$10))</f>
        <v>3909.39552036037</v>
      </c>
      <c r="P908" s="14" t="n">
        <f aca="true">$B$16+NORMINV(RAND(),0,SQRT($B$13*($B$7+$B$8^2))*$B$9*(1-$B$10))</f>
        <v>4453.23098088989</v>
      </c>
      <c r="Q908" s="14" t="n">
        <f aca="true">$B$16+NORMINV(RAND(),0,SQRT($B$13*($B$7+$B$8^2))*$B$9*(1-$B$10))</f>
        <v>4080.51255620841</v>
      </c>
      <c r="R908" s="14" t="n">
        <f aca="false">$B$4-13*($B$5+$B$6)/30-IF($B$11&lt;=13,$B$12,0)+0</f>
        <v>8876.66666666667</v>
      </c>
      <c r="S908" s="14" t="n">
        <f aca="false">$B$4-27*($B$5+$B$6)/30-IF($B$11&lt;=27,$B$12,0)+L908</f>
        <v>10062.453400433</v>
      </c>
      <c r="T908" s="14" t="n">
        <f aca="false">$B$4-41*($B$5+$B$6)/30-IF($B$11&lt;=41,$B$12,0)+L908+M908</f>
        <v>994.091170381038</v>
      </c>
      <c r="U908" s="14" t="n">
        <f aca="false">$B$4-55*($B$5+$B$6)/30-IF($B$11&lt;=55,$B$12,0)+L908+M908+N908</f>
        <v>2270.62510736279</v>
      </c>
      <c r="V908" s="14" t="n">
        <f aca="false">$B$4-69*($B$5+$B$6)/30-IF($B$11&lt;=69,$B$12,0)+L908+M908+N908+O908</f>
        <v>3893.35396105649</v>
      </c>
      <c r="W908" s="14" t="n">
        <f aca="false">$B$4-83*($B$5+$B$6)/30-IF($B$11&lt;=83,$B$12,0)+L908+M908+N908+O908+P908</f>
        <v>6059.91827527971</v>
      </c>
      <c r="X908" s="14" t="n">
        <f aca="false">$B$4-90*($B$5+$B$6)/30-IF($B$11&lt;=90,$B$12,0)+L908+M908+N908+O908+P908+Q908</f>
        <v>8997.09749815479</v>
      </c>
      <c r="AA908" s="14" t="n">
        <f aca="false">MIN(R908:X908)</f>
        <v>994.091170381038</v>
      </c>
    </row>
    <row r="909" customFormat="false" ht="15" hidden="false" customHeight="false" outlineLevel="0" collapsed="false">
      <c r="K909" s="2" t="n">
        <v>904</v>
      </c>
      <c r="L909" s="14" t="n">
        <f aca="true">$B$16+NORMINV(RAND(),0,SQRT($B$13*($B$7+$B$8^2))*$B$9*(1-$B$10))</f>
        <v>4206.68168176955</v>
      </c>
      <c r="M909" s="14" t="n">
        <f aca="true">$B$16+NORMINV(RAND(),0,SQRT($B$13*($B$7+$B$8^2))*$B$9*(1-$B$10))</f>
        <v>3920.07522186022</v>
      </c>
      <c r="N909" s="14" t="n">
        <f aca="true">$B$16+NORMINV(RAND(),0,SQRT($B$13*($B$7+$B$8^2))*$B$9*(1-$B$10))</f>
        <v>4203.00993120722</v>
      </c>
      <c r="O909" s="14" t="n">
        <f aca="true">$B$16+NORMINV(RAND(),0,SQRT($B$13*($B$7+$B$8^2))*$B$9*(1-$B$10))</f>
        <v>4936.85244404819</v>
      </c>
      <c r="P909" s="14" t="n">
        <f aca="true">$B$16+NORMINV(RAND(),0,SQRT($B$13*($B$7+$B$8^2))*$B$9*(1-$B$10))</f>
        <v>3999.48138613031</v>
      </c>
      <c r="Q909" s="14" t="n">
        <f aca="true">$B$16+NORMINV(RAND(),0,SQRT($B$13*($B$7+$B$8^2))*$B$9*(1-$B$10))</f>
        <v>3682.96293956827</v>
      </c>
      <c r="R909" s="14" t="n">
        <f aca="false">$B$4-13*($B$5+$B$6)/30-IF($B$11&lt;=13,$B$12,0)+0</f>
        <v>8876.66666666667</v>
      </c>
      <c r="S909" s="14" t="n">
        <f aca="false">$B$4-27*($B$5+$B$6)/30-IF($B$11&lt;=27,$B$12,0)+L909</f>
        <v>10796.6816817696</v>
      </c>
      <c r="T909" s="14" t="n">
        <f aca="false">$B$4-41*($B$5+$B$6)/30-IF($B$11&lt;=41,$B$12,0)+L909+M909</f>
        <v>1245.2902369631</v>
      </c>
      <c r="U909" s="14" t="n">
        <f aca="false">$B$4-55*($B$5+$B$6)/30-IF($B$11&lt;=55,$B$12,0)+L909+M909+N909</f>
        <v>3161.63350150365</v>
      </c>
      <c r="V909" s="14" t="n">
        <f aca="false">$B$4-69*($B$5+$B$6)/30-IF($B$11&lt;=69,$B$12,0)+L909+M909+N909+O909</f>
        <v>5811.81927888518</v>
      </c>
      <c r="W909" s="14" t="n">
        <f aca="false">$B$4-83*($B$5+$B$6)/30-IF($B$11&lt;=83,$B$12,0)+L909+M909+N909+O909+P909</f>
        <v>7524.63399834883</v>
      </c>
      <c r="X909" s="14" t="n">
        <f aca="false">$B$4-90*($B$5+$B$6)/30-IF($B$11&lt;=90,$B$12,0)+L909+M909+N909+O909+P909+Q909</f>
        <v>10064.2636045838</v>
      </c>
      <c r="AA909" s="14" t="n">
        <f aca="false">MIN(R909:X909)</f>
        <v>1245.2902369631</v>
      </c>
    </row>
    <row r="910" customFormat="false" ht="15" hidden="false" customHeight="false" outlineLevel="0" collapsed="false">
      <c r="K910" s="2" t="n">
        <v>905</v>
      </c>
      <c r="L910" s="14" t="n">
        <f aca="true">$B$16+NORMINV(RAND(),0,SQRT($B$13*($B$7+$B$8^2))*$B$9*(1-$B$10))</f>
        <v>3913.53248182611</v>
      </c>
      <c r="M910" s="14" t="n">
        <f aca="true">$B$16+NORMINV(RAND(),0,SQRT($B$13*($B$7+$B$8^2))*$B$9*(1-$B$10))</f>
        <v>4505.54121891401</v>
      </c>
      <c r="N910" s="14" t="n">
        <f aca="true">$B$16+NORMINV(RAND(),0,SQRT($B$13*($B$7+$B$8^2))*$B$9*(1-$B$10))</f>
        <v>3500.11824973999</v>
      </c>
      <c r="O910" s="14" t="n">
        <f aca="true">$B$16+NORMINV(RAND(),0,SQRT($B$13*($B$7+$B$8^2))*$B$9*(1-$B$10))</f>
        <v>3832.11737578743</v>
      </c>
      <c r="P910" s="14" t="n">
        <f aca="true">$B$16+NORMINV(RAND(),0,SQRT($B$13*($B$7+$B$8^2))*$B$9*(1-$B$10))</f>
        <v>3881.5464869106</v>
      </c>
      <c r="Q910" s="14" t="n">
        <f aca="true">$B$16+NORMINV(RAND(),0,SQRT($B$13*($B$7+$B$8^2))*$B$9*(1-$B$10))</f>
        <v>4222.96055751226</v>
      </c>
      <c r="R910" s="14" t="n">
        <f aca="false">$B$4-13*($B$5+$B$6)/30-IF($B$11&lt;=13,$B$12,0)+0</f>
        <v>8876.66666666667</v>
      </c>
      <c r="S910" s="14" t="n">
        <f aca="false">$B$4-27*($B$5+$B$6)/30-IF($B$11&lt;=27,$B$12,0)+L910</f>
        <v>10503.5324818261</v>
      </c>
      <c r="T910" s="14" t="n">
        <f aca="false">$B$4-41*($B$5+$B$6)/30-IF($B$11&lt;=41,$B$12,0)+L910+M910</f>
        <v>1537.60703407345</v>
      </c>
      <c r="U910" s="14" t="n">
        <f aca="false">$B$4-55*($B$5+$B$6)/30-IF($B$11&lt;=55,$B$12,0)+L910+M910+N910</f>
        <v>2751.05861714677</v>
      </c>
      <c r="V910" s="14" t="n">
        <f aca="false">$B$4-69*($B$5+$B$6)/30-IF($B$11&lt;=69,$B$12,0)+L910+M910+N910+O910</f>
        <v>4296.50932626754</v>
      </c>
      <c r="W910" s="14" t="n">
        <f aca="false">$B$4-83*($B$5+$B$6)/30-IF($B$11&lt;=83,$B$12,0)+L910+M910+N910+O910+P910</f>
        <v>5891.38914651147</v>
      </c>
      <c r="X910" s="14" t="n">
        <f aca="false">$B$4-90*($B$5+$B$6)/30-IF($B$11&lt;=90,$B$12,0)+L910+M910+N910+O910+P910+Q910</f>
        <v>8971.01637069039</v>
      </c>
      <c r="AA910" s="14" t="n">
        <f aca="false">MIN(R910:X910)</f>
        <v>1537.60703407345</v>
      </c>
    </row>
    <row r="911" customFormat="false" ht="15" hidden="false" customHeight="false" outlineLevel="0" collapsed="false">
      <c r="K911" s="2" t="n">
        <v>906</v>
      </c>
      <c r="L911" s="14" t="n">
        <f aca="true">$B$16+NORMINV(RAND(),0,SQRT($B$13*($B$7+$B$8^2))*$B$9*(1-$B$10))</f>
        <v>3965.52435059933</v>
      </c>
      <c r="M911" s="14" t="n">
        <f aca="true">$B$16+NORMINV(RAND(),0,SQRT($B$13*($B$7+$B$8^2))*$B$9*(1-$B$10))</f>
        <v>4611.08852075264</v>
      </c>
      <c r="N911" s="14" t="n">
        <f aca="true">$B$16+NORMINV(RAND(),0,SQRT($B$13*($B$7+$B$8^2))*$B$9*(1-$B$10))</f>
        <v>4042.06550779251</v>
      </c>
      <c r="O911" s="14" t="n">
        <f aca="true">$B$16+NORMINV(RAND(),0,SQRT($B$13*($B$7+$B$8^2))*$B$9*(1-$B$10))</f>
        <v>3842.80938635538</v>
      </c>
      <c r="P911" s="14" t="n">
        <f aca="true">$B$16+NORMINV(RAND(),0,SQRT($B$13*($B$7+$B$8^2))*$B$9*(1-$B$10))</f>
        <v>4077.97967852213</v>
      </c>
      <c r="Q911" s="14" t="n">
        <f aca="true">$B$16+NORMINV(RAND(),0,SQRT($B$13*($B$7+$B$8^2))*$B$9*(1-$B$10))</f>
        <v>3843.22429551875</v>
      </c>
      <c r="R911" s="14" t="n">
        <f aca="false">$B$4-13*($B$5+$B$6)/30-IF($B$11&lt;=13,$B$12,0)+0</f>
        <v>8876.66666666667</v>
      </c>
      <c r="S911" s="14" t="n">
        <f aca="false">$B$4-27*($B$5+$B$6)/30-IF($B$11&lt;=27,$B$12,0)+L911</f>
        <v>10555.5243505993</v>
      </c>
      <c r="T911" s="14" t="n">
        <f aca="false">$B$4-41*($B$5+$B$6)/30-IF($B$11&lt;=41,$B$12,0)+L911+M911</f>
        <v>1695.1462046853</v>
      </c>
      <c r="U911" s="14" t="n">
        <f aca="false">$B$4-55*($B$5+$B$6)/30-IF($B$11&lt;=55,$B$12,0)+L911+M911+N911</f>
        <v>3450.54504581114</v>
      </c>
      <c r="V911" s="14" t="n">
        <f aca="false">$B$4-69*($B$5+$B$6)/30-IF($B$11&lt;=69,$B$12,0)+L911+M911+N911+O911</f>
        <v>5006.68776549986</v>
      </c>
      <c r="W911" s="14" t="n">
        <f aca="false">$B$4-83*($B$5+$B$6)/30-IF($B$11&lt;=83,$B$12,0)+L911+M911+N911+O911+P911</f>
        <v>6798.00077735532</v>
      </c>
      <c r="X911" s="14" t="n">
        <f aca="false">$B$4-90*($B$5+$B$6)/30-IF($B$11&lt;=90,$B$12,0)+L911+M911+N911+O911+P911+Q911</f>
        <v>9497.89173954073</v>
      </c>
      <c r="AA911" s="14" t="n">
        <f aca="false">MIN(R911:X911)</f>
        <v>1695.1462046853</v>
      </c>
    </row>
    <row r="912" customFormat="false" ht="15" hidden="false" customHeight="false" outlineLevel="0" collapsed="false">
      <c r="K912" s="2" t="n">
        <v>907</v>
      </c>
      <c r="L912" s="14" t="n">
        <f aca="true">$B$16+NORMINV(RAND(),0,SQRT($B$13*($B$7+$B$8^2))*$B$9*(1-$B$10))</f>
        <v>3770.21392148924</v>
      </c>
      <c r="M912" s="14" t="n">
        <f aca="true">$B$16+NORMINV(RAND(),0,SQRT($B$13*($B$7+$B$8^2))*$B$9*(1-$B$10))</f>
        <v>3599.34573612191</v>
      </c>
      <c r="N912" s="14" t="n">
        <f aca="true">$B$16+NORMINV(RAND(),0,SQRT($B$13*($B$7+$B$8^2))*$B$9*(1-$B$10))</f>
        <v>4198.46603073986</v>
      </c>
      <c r="O912" s="14" t="n">
        <f aca="true">$B$16+NORMINV(RAND(),0,SQRT($B$13*($B$7+$B$8^2))*$B$9*(1-$B$10))</f>
        <v>4683.76114634513</v>
      </c>
      <c r="P912" s="14" t="n">
        <f aca="true">$B$16+NORMINV(RAND(),0,SQRT($B$13*($B$7+$B$8^2))*$B$9*(1-$B$10))</f>
        <v>3786.40488687198</v>
      </c>
      <c r="Q912" s="14" t="n">
        <f aca="true">$B$16+NORMINV(RAND(),0,SQRT($B$13*($B$7+$B$8^2))*$B$9*(1-$B$10))</f>
        <v>3700.77623416291</v>
      </c>
      <c r="R912" s="14" t="n">
        <f aca="false">$B$4-13*($B$5+$B$6)/30-IF($B$11&lt;=13,$B$12,0)+0</f>
        <v>8876.66666666667</v>
      </c>
      <c r="S912" s="14" t="n">
        <f aca="false">$B$4-27*($B$5+$B$6)/30-IF($B$11&lt;=27,$B$12,0)+L912</f>
        <v>10360.2139214892</v>
      </c>
      <c r="T912" s="14" t="n">
        <f aca="false">$B$4-41*($B$5+$B$6)/30-IF($B$11&lt;=41,$B$12,0)+L912+M912</f>
        <v>488.092990944484</v>
      </c>
      <c r="U912" s="14" t="n">
        <f aca="false">$B$4-55*($B$5+$B$6)/30-IF($B$11&lt;=55,$B$12,0)+L912+M912+N912</f>
        <v>2399.89235501768</v>
      </c>
      <c r="V912" s="14" t="n">
        <f aca="false">$B$4-69*($B$5+$B$6)/30-IF($B$11&lt;=69,$B$12,0)+L912+M912+N912+O912</f>
        <v>4796.98683469615</v>
      </c>
      <c r="W912" s="14" t="n">
        <f aca="false">$B$4-83*($B$5+$B$6)/30-IF($B$11&lt;=83,$B$12,0)+L912+M912+N912+O912+P912</f>
        <v>6296.72505490146</v>
      </c>
      <c r="X912" s="14" t="n">
        <f aca="false">$B$4-90*($B$5+$B$6)/30-IF($B$11&lt;=90,$B$12,0)+L912+M912+N912+O912+P912+Q912</f>
        <v>8854.16795573103</v>
      </c>
      <c r="AA912" s="14" t="n">
        <f aca="false">MIN(R912:X912)</f>
        <v>488.092990944484</v>
      </c>
    </row>
    <row r="913" customFormat="false" ht="15" hidden="false" customHeight="false" outlineLevel="0" collapsed="false">
      <c r="K913" s="2" t="n">
        <v>908</v>
      </c>
      <c r="L913" s="14" t="n">
        <f aca="true">$B$16+NORMINV(RAND(),0,SQRT($B$13*($B$7+$B$8^2))*$B$9*(1-$B$10))</f>
        <v>4325.86461128277</v>
      </c>
      <c r="M913" s="14" t="n">
        <f aca="true">$B$16+NORMINV(RAND(),0,SQRT($B$13*($B$7+$B$8^2))*$B$9*(1-$B$10))</f>
        <v>4264.28950808472</v>
      </c>
      <c r="N913" s="14" t="n">
        <f aca="true">$B$16+NORMINV(RAND(),0,SQRT($B$13*($B$7+$B$8^2))*$B$9*(1-$B$10))</f>
        <v>4326.1301679709</v>
      </c>
      <c r="O913" s="14" t="n">
        <f aca="true">$B$16+NORMINV(RAND(),0,SQRT($B$13*($B$7+$B$8^2))*$B$9*(1-$B$10))</f>
        <v>4012.42311220691</v>
      </c>
      <c r="P913" s="14" t="n">
        <f aca="true">$B$16+NORMINV(RAND(),0,SQRT($B$13*($B$7+$B$8^2))*$B$9*(1-$B$10))</f>
        <v>4001.16397371868</v>
      </c>
      <c r="Q913" s="14" t="n">
        <f aca="true">$B$16+NORMINV(RAND(),0,SQRT($B$13*($B$7+$B$8^2))*$B$9*(1-$B$10))</f>
        <v>4372.1321745655</v>
      </c>
      <c r="R913" s="14" t="n">
        <f aca="false">$B$4-13*($B$5+$B$6)/30-IF($B$11&lt;=13,$B$12,0)+0</f>
        <v>8876.66666666667</v>
      </c>
      <c r="S913" s="14" t="n">
        <f aca="false">$B$4-27*($B$5+$B$6)/30-IF($B$11&lt;=27,$B$12,0)+L913</f>
        <v>10915.8646112828</v>
      </c>
      <c r="T913" s="14" t="n">
        <f aca="false">$B$4-41*($B$5+$B$6)/30-IF($B$11&lt;=41,$B$12,0)+L913+M913</f>
        <v>1708.68745270083</v>
      </c>
      <c r="U913" s="14" t="n">
        <f aca="false">$B$4-55*($B$5+$B$6)/30-IF($B$11&lt;=55,$B$12,0)+L913+M913+N913</f>
        <v>3748.15095400506</v>
      </c>
      <c r="V913" s="14" t="n">
        <f aca="false">$B$4-69*($B$5+$B$6)/30-IF($B$11&lt;=69,$B$12,0)+L913+M913+N913+O913</f>
        <v>5473.9073995453</v>
      </c>
      <c r="W913" s="14" t="n">
        <f aca="false">$B$4-83*($B$5+$B$6)/30-IF($B$11&lt;=83,$B$12,0)+L913+M913+N913+O913+P913</f>
        <v>7188.40470659732</v>
      </c>
      <c r="X913" s="14" t="n">
        <f aca="false">$B$4-90*($B$5+$B$6)/30-IF($B$11&lt;=90,$B$12,0)+L913+M913+N913+O913+P913+Q913</f>
        <v>10417.2035478295</v>
      </c>
      <c r="AA913" s="14" t="n">
        <f aca="false">MIN(R913:X913)</f>
        <v>1708.68745270083</v>
      </c>
    </row>
    <row r="914" customFormat="false" ht="15" hidden="false" customHeight="false" outlineLevel="0" collapsed="false">
      <c r="K914" s="2" t="n">
        <v>909</v>
      </c>
      <c r="L914" s="14" t="n">
        <f aca="true">$B$16+NORMINV(RAND(),0,SQRT($B$13*($B$7+$B$8^2))*$B$9*(1-$B$10))</f>
        <v>4102.64625372806</v>
      </c>
      <c r="M914" s="14" t="n">
        <f aca="true">$B$16+NORMINV(RAND(),0,SQRT($B$13*($B$7+$B$8^2))*$B$9*(1-$B$10))</f>
        <v>4422.22784616641</v>
      </c>
      <c r="N914" s="14" t="n">
        <f aca="true">$B$16+NORMINV(RAND(),0,SQRT($B$13*($B$7+$B$8^2))*$B$9*(1-$B$10))</f>
        <v>4083.49602656498</v>
      </c>
      <c r="O914" s="14" t="n">
        <f aca="true">$B$16+NORMINV(RAND(),0,SQRT($B$13*($B$7+$B$8^2))*$B$9*(1-$B$10))</f>
        <v>4100.30148622062</v>
      </c>
      <c r="P914" s="14" t="n">
        <f aca="true">$B$16+NORMINV(RAND(),0,SQRT($B$13*($B$7+$B$8^2))*$B$9*(1-$B$10))</f>
        <v>3681.70255964514</v>
      </c>
      <c r="Q914" s="14" t="n">
        <f aca="true">$B$16+NORMINV(RAND(),0,SQRT($B$13*($B$7+$B$8^2))*$B$9*(1-$B$10))</f>
        <v>4231.08023113821</v>
      </c>
      <c r="R914" s="14" t="n">
        <f aca="false">$B$4-13*($B$5+$B$6)/30-IF($B$11&lt;=13,$B$12,0)+0</f>
        <v>8876.66666666667</v>
      </c>
      <c r="S914" s="14" t="n">
        <f aca="false">$B$4-27*($B$5+$B$6)/30-IF($B$11&lt;=27,$B$12,0)+L914</f>
        <v>10692.6462537281</v>
      </c>
      <c r="T914" s="14" t="n">
        <f aca="false">$B$4-41*($B$5+$B$6)/30-IF($B$11&lt;=41,$B$12,0)+L914+M914</f>
        <v>1643.40743322781</v>
      </c>
      <c r="U914" s="14" t="n">
        <f aca="false">$B$4-55*($B$5+$B$6)/30-IF($B$11&lt;=55,$B$12,0)+L914+M914+N914</f>
        <v>3440.23679312612</v>
      </c>
      <c r="V914" s="14" t="n">
        <f aca="false">$B$4-69*($B$5+$B$6)/30-IF($B$11&lt;=69,$B$12,0)+L914+M914+N914+O914</f>
        <v>5253.87161268008</v>
      </c>
      <c r="W914" s="14" t="n">
        <f aca="false">$B$4-83*($B$5+$B$6)/30-IF($B$11&lt;=83,$B$12,0)+L914+M914+N914+O914+P914</f>
        <v>6648.90750565854</v>
      </c>
      <c r="X914" s="14" t="n">
        <f aca="false">$B$4-90*($B$5+$B$6)/30-IF($B$11&lt;=90,$B$12,0)+L914+M914+N914+O914+P914+Q914</f>
        <v>9736.65440346342</v>
      </c>
      <c r="AA914" s="14" t="n">
        <f aca="false">MIN(R914:X914)</f>
        <v>1643.40743322781</v>
      </c>
    </row>
    <row r="915" customFormat="false" ht="15" hidden="false" customHeight="false" outlineLevel="0" collapsed="false">
      <c r="K915" s="2" t="n">
        <v>910</v>
      </c>
      <c r="L915" s="14" t="n">
        <f aca="true">$B$16+NORMINV(RAND(),0,SQRT($B$13*($B$7+$B$8^2))*$B$9*(1-$B$10))</f>
        <v>3576.65640034384</v>
      </c>
      <c r="M915" s="14" t="n">
        <f aca="true">$B$16+NORMINV(RAND(),0,SQRT($B$13*($B$7+$B$8^2))*$B$9*(1-$B$10))</f>
        <v>4024.22921897412</v>
      </c>
      <c r="N915" s="14" t="n">
        <f aca="true">$B$16+NORMINV(RAND(),0,SQRT($B$13*($B$7+$B$8^2))*$B$9*(1-$B$10))</f>
        <v>3746.49356167126</v>
      </c>
      <c r="O915" s="14" t="n">
        <f aca="true">$B$16+NORMINV(RAND(),0,SQRT($B$13*($B$7+$B$8^2))*$B$9*(1-$B$10))</f>
        <v>3921.28179167599</v>
      </c>
      <c r="P915" s="14" t="n">
        <f aca="true">$B$16+NORMINV(RAND(),0,SQRT($B$13*($B$7+$B$8^2))*$B$9*(1-$B$10))</f>
        <v>3671.9573346926</v>
      </c>
      <c r="Q915" s="14" t="n">
        <f aca="true">$B$16+NORMINV(RAND(),0,SQRT($B$13*($B$7+$B$8^2))*$B$9*(1-$B$10))</f>
        <v>3622.29519668546</v>
      </c>
      <c r="R915" s="14" t="n">
        <f aca="false">$B$4-13*($B$5+$B$6)/30-IF($B$11&lt;=13,$B$12,0)+0</f>
        <v>8876.66666666667</v>
      </c>
      <c r="S915" s="14" t="n">
        <f aca="false">$B$4-27*($B$5+$B$6)/30-IF($B$11&lt;=27,$B$12,0)+L915</f>
        <v>10166.6564003438</v>
      </c>
      <c r="T915" s="14" t="n">
        <f aca="false">$B$4-41*($B$5+$B$6)/30-IF($B$11&lt;=41,$B$12,0)+L915+M915</f>
        <v>719.418952651294</v>
      </c>
      <c r="U915" s="14" t="n">
        <f aca="false">$B$4-55*($B$5+$B$6)/30-IF($B$11&lt;=55,$B$12,0)+L915+M915+N915</f>
        <v>2179.24584765589</v>
      </c>
      <c r="V915" s="14" t="n">
        <f aca="false">$B$4-69*($B$5+$B$6)/30-IF($B$11&lt;=69,$B$12,0)+L915+M915+N915+O915</f>
        <v>3813.86097266521</v>
      </c>
      <c r="W915" s="14" t="n">
        <f aca="false">$B$4-83*($B$5+$B$6)/30-IF($B$11&lt;=83,$B$12,0)+L915+M915+N915+O915+P915</f>
        <v>5199.15164069115</v>
      </c>
      <c r="X915" s="14" t="n">
        <f aca="false">$B$4-90*($B$5+$B$6)/30-IF($B$11&lt;=90,$B$12,0)+L915+M915+N915+O915+P915+Q915</f>
        <v>7678.11350404327</v>
      </c>
      <c r="AA915" s="14" t="n">
        <f aca="false">MIN(R915:X915)</f>
        <v>719.418952651294</v>
      </c>
    </row>
    <row r="916" customFormat="false" ht="15" hidden="false" customHeight="false" outlineLevel="0" collapsed="false">
      <c r="K916" s="2" t="n">
        <v>911</v>
      </c>
      <c r="L916" s="14" t="n">
        <f aca="true">$B$16+NORMINV(RAND(),0,SQRT($B$13*($B$7+$B$8^2))*$B$9*(1-$B$10))</f>
        <v>4332.44073430103</v>
      </c>
      <c r="M916" s="14" t="n">
        <f aca="true">$B$16+NORMINV(RAND(),0,SQRT($B$13*($B$7+$B$8^2))*$B$9*(1-$B$10))</f>
        <v>4375.72449502866</v>
      </c>
      <c r="N916" s="14" t="n">
        <f aca="true">$B$16+NORMINV(RAND(),0,SQRT($B$13*($B$7+$B$8^2))*$B$9*(1-$B$10))</f>
        <v>4403.75323555973</v>
      </c>
      <c r="O916" s="14" t="n">
        <f aca="true">$B$16+NORMINV(RAND(),0,SQRT($B$13*($B$7+$B$8^2))*$B$9*(1-$B$10))</f>
        <v>3527.32705247916</v>
      </c>
      <c r="P916" s="14" t="n">
        <f aca="true">$B$16+NORMINV(RAND(),0,SQRT($B$13*($B$7+$B$8^2))*$B$9*(1-$B$10))</f>
        <v>4586.91783497781</v>
      </c>
      <c r="Q916" s="14" t="n">
        <f aca="true">$B$16+NORMINV(RAND(),0,SQRT($B$13*($B$7+$B$8^2))*$B$9*(1-$B$10))</f>
        <v>4054.84186627547</v>
      </c>
      <c r="R916" s="14" t="n">
        <f aca="false">$B$4-13*($B$5+$B$6)/30-IF($B$11&lt;=13,$B$12,0)+0</f>
        <v>8876.66666666667</v>
      </c>
      <c r="S916" s="14" t="n">
        <f aca="false">$B$4-27*($B$5+$B$6)/30-IF($B$11&lt;=27,$B$12,0)+L916</f>
        <v>10922.440734301</v>
      </c>
      <c r="T916" s="14" t="n">
        <f aca="false">$B$4-41*($B$5+$B$6)/30-IF($B$11&lt;=41,$B$12,0)+L916+M916</f>
        <v>1826.69856266302</v>
      </c>
      <c r="U916" s="14" t="n">
        <f aca="false">$B$4-55*($B$5+$B$6)/30-IF($B$11&lt;=55,$B$12,0)+L916+M916+N916</f>
        <v>3943.78513155609</v>
      </c>
      <c r="V916" s="14" t="n">
        <f aca="false">$B$4-69*($B$5+$B$6)/30-IF($B$11&lt;=69,$B$12,0)+L916+M916+N916+O916</f>
        <v>5184.44551736858</v>
      </c>
      <c r="W916" s="14" t="n">
        <f aca="false">$B$4-83*($B$5+$B$6)/30-IF($B$11&lt;=83,$B$12,0)+L916+M916+N916+O916+P916</f>
        <v>7484.69668567972</v>
      </c>
      <c r="X916" s="14" t="n">
        <f aca="false">$B$4-90*($B$5+$B$6)/30-IF($B$11&lt;=90,$B$12,0)+L916+M916+N916+O916+P916+Q916</f>
        <v>10396.2052186219</v>
      </c>
      <c r="AA916" s="14" t="n">
        <f aca="false">MIN(R916:X916)</f>
        <v>1826.69856266302</v>
      </c>
    </row>
    <row r="917" customFormat="false" ht="15" hidden="false" customHeight="false" outlineLevel="0" collapsed="false">
      <c r="K917" s="2" t="n">
        <v>912</v>
      </c>
      <c r="L917" s="14" t="n">
        <f aca="true">$B$16+NORMINV(RAND(),0,SQRT($B$13*($B$7+$B$8^2))*$B$9*(1-$B$10))</f>
        <v>4597.39680035512</v>
      </c>
      <c r="M917" s="14" t="n">
        <f aca="true">$B$16+NORMINV(RAND(),0,SQRT($B$13*($B$7+$B$8^2))*$B$9*(1-$B$10))</f>
        <v>4169.19362361028</v>
      </c>
      <c r="N917" s="14" t="n">
        <f aca="true">$B$16+NORMINV(RAND(),0,SQRT($B$13*($B$7+$B$8^2))*$B$9*(1-$B$10))</f>
        <v>3637.61438939054</v>
      </c>
      <c r="O917" s="14" t="n">
        <f aca="true">$B$16+NORMINV(RAND(),0,SQRT($B$13*($B$7+$B$8^2))*$B$9*(1-$B$10))</f>
        <v>4436.41621184666</v>
      </c>
      <c r="P917" s="14" t="n">
        <f aca="true">$B$16+NORMINV(RAND(),0,SQRT($B$13*($B$7+$B$8^2))*$B$9*(1-$B$10))</f>
        <v>4162.8196867025</v>
      </c>
      <c r="Q917" s="14" t="n">
        <f aca="true">$B$16+NORMINV(RAND(),0,SQRT($B$13*($B$7+$B$8^2))*$B$9*(1-$B$10))</f>
        <v>3909.10704426692</v>
      </c>
      <c r="R917" s="14" t="n">
        <f aca="false">$B$4-13*($B$5+$B$6)/30-IF($B$11&lt;=13,$B$12,0)+0</f>
        <v>8876.66666666667</v>
      </c>
      <c r="S917" s="14" t="n">
        <f aca="false">$B$4-27*($B$5+$B$6)/30-IF($B$11&lt;=27,$B$12,0)+L917</f>
        <v>11187.3968003551</v>
      </c>
      <c r="T917" s="14" t="n">
        <f aca="false">$B$4-41*($B$5+$B$6)/30-IF($B$11&lt;=41,$B$12,0)+L917+M917</f>
        <v>1885.12375729873</v>
      </c>
      <c r="U917" s="14" t="n">
        <f aca="false">$B$4-55*($B$5+$B$6)/30-IF($B$11&lt;=55,$B$12,0)+L917+M917+N917</f>
        <v>3236.0714800226</v>
      </c>
      <c r="V917" s="14" t="n">
        <f aca="false">$B$4-69*($B$5+$B$6)/30-IF($B$11&lt;=69,$B$12,0)+L917+M917+N917+O917</f>
        <v>5385.8210252026</v>
      </c>
      <c r="W917" s="14" t="n">
        <f aca="false">$B$4-83*($B$5+$B$6)/30-IF($B$11&lt;=83,$B$12,0)+L917+M917+N917+O917+P917</f>
        <v>7261.97404523844</v>
      </c>
      <c r="X917" s="14" t="n">
        <f aca="false">$B$4-90*($B$5+$B$6)/30-IF($B$11&lt;=90,$B$12,0)+L917+M917+N917+O917+P917+Q917</f>
        <v>10027.747756172</v>
      </c>
      <c r="AA917" s="14" t="n">
        <f aca="false">MIN(R917:X917)</f>
        <v>1885.12375729873</v>
      </c>
    </row>
    <row r="918" customFormat="false" ht="15" hidden="false" customHeight="false" outlineLevel="0" collapsed="false">
      <c r="K918" s="2" t="n">
        <v>913</v>
      </c>
      <c r="L918" s="14" t="n">
        <f aca="true">$B$16+NORMINV(RAND(),0,SQRT($B$13*($B$7+$B$8^2))*$B$9*(1-$B$10))</f>
        <v>4607.77042553297</v>
      </c>
      <c r="M918" s="14" t="n">
        <f aca="true">$B$16+NORMINV(RAND(),0,SQRT($B$13*($B$7+$B$8^2))*$B$9*(1-$B$10))</f>
        <v>4392.52651474113</v>
      </c>
      <c r="N918" s="14" t="n">
        <f aca="true">$B$16+NORMINV(RAND(),0,SQRT($B$13*($B$7+$B$8^2))*$B$9*(1-$B$10))</f>
        <v>3739.6658587142</v>
      </c>
      <c r="O918" s="14" t="n">
        <f aca="true">$B$16+NORMINV(RAND(),0,SQRT($B$13*($B$7+$B$8^2))*$B$9*(1-$B$10))</f>
        <v>3602.4149250287</v>
      </c>
      <c r="P918" s="14" t="n">
        <f aca="true">$B$16+NORMINV(RAND(),0,SQRT($B$13*($B$7+$B$8^2))*$B$9*(1-$B$10))</f>
        <v>3626.86803692044</v>
      </c>
      <c r="Q918" s="14" t="n">
        <f aca="true">$B$16+NORMINV(RAND(),0,SQRT($B$13*($B$7+$B$8^2))*$B$9*(1-$B$10))</f>
        <v>3787.33268453721</v>
      </c>
      <c r="R918" s="14" t="n">
        <f aca="false">$B$4-13*($B$5+$B$6)/30-IF($B$11&lt;=13,$B$12,0)+0</f>
        <v>8876.66666666667</v>
      </c>
      <c r="S918" s="14" t="n">
        <f aca="false">$B$4-27*($B$5+$B$6)/30-IF($B$11&lt;=27,$B$12,0)+L918</f>
        <v>11197.770425533</v>
      </c>
      <c r="T918" s="14" t="n">
        <f aca="false">$B$4-41*($B$5+$B$6)/30-IF($B$11&lt;=41,$B$12,0)+L918+M918</f>
        <v>2118.83027360743</v>
      </c>
      <c r="U918" s="14" t="n">
        <f aca="false">$B$4-55*($B$5+$B$6)/30-IF($B$11&lt;=55,$B$12,0)+L918+M918+N918</f>
        <v>3571.82946565496</v>
      </c>
      <c r="V918" s="14" t="n">
        <f aca="false">$B$4-69*($B$5+$B$6)/30-IF($B$11&lt;=69,$B$12,0)+L918+M918+N918+O918</f>
        <v>4887.577724017</v>
      </c>
      <c r="W918" s="14" t="n">
        <f aca="false">$B$4-83*($B$5+$B$6)/30-IF($B$11&lt;=83,$B$12,0)+L918+M918+N918+O918+P918</f>
        <v>6227.77909427077</v>
      </c>
      <c r="X918" s="14" t="n">
        <f aca="false">$B$4-90*($B$5+$B$6)/30-IF($B$11&lt;=90,$B$12,0)+L918+M918+N918+O918+P918+Q918</f>
        <v>8871.77844547464</v>
      </c>
      <c r="AA918" s="14" t="n">
        <f aca="false">MIN(R918:X918)</f>
        <v>2118.83027360743</v>
      </c>
    </row>
    <row r="919" customFormat="false" ht="15" hidden="false" customHeight="false" outlineLevel="0" collapsed="false">
      <c r="K919" s="2" t="n">
        <v>914</v>
      </c>
      <c r="L919" s="14" t="n">
        <f aca="true">$B$16+NORMINV(RAND(),0,SQRT($B$13*($B$7+$B$8^2))*$B$9*(1-$B$10))</f>
        <v>4372.78598094416</v>
      </c>
      <c r="M919" s="14" t="n">
        <f aca="true">$B$16+NORMINV(RAND(),0,SQRT($B$13*($B$7+$B$8^2))*$B$9*(1-$B$10))</f>
        <v>4249.89159555694</v>
      </c>
      <c r="N919" s="14" t="n">
        <f aca="true">$B$16+NORMINV(RAND(),0,SQRT($B$13*($B$7+$B$8^2))*$B$9*(1-$B$10))</f>
        <v>4136.14145643573</v>
      </c>
      <c r="O919" s="14" t="n">
        <f aca="true">$B$16+NORMINV(RAND(),0,SQRT($B$13*($B$7+$B$8^2))*$B$9*(1-$B$10))</f>
        <v>4477.14904258436</v>
      </c>
      <c r="P919" s="14" t="n">
        <f aca="true">$B$16+NORMINV(RAND(),0,SQRT($B$13*($B$7+$B$8^2))*$B$9*(1-$B$10))</f>
        <v>4040.09168884173</v>
      </c>
      <c r="Q919" s="14" t="n">
        <f aca="true">$B$16+NORMINV(RAND(),0,SQRT($B$13*($B$7+$B$8^2))*$B$9*(1-$B$10))</f>
        <v>4401.36449679912</v>
      </c>
      <c r="R919" s="14" t="n">
        <f aca="false">$B$4-13*($B$5+$B$6)/30-IF($B$11&lt;=13,$B$12,0)+0</f>
        <v>8876.66666666667</v>
      </c>
      <c r="S919" s="14" t="n">
        <f aca="false">$B$4-27*($B$5+$B$6)/30-IF($B$11&lt;=27,$B$12,0)+L919</f>
        <v>10962.7859809442</v>
      </c>
      <c r="T919" s="14" t="n">
        <f aca="false">$B$4-41*($B$5+$B$6)/30-IF($B$11&lt;=41,$B$12,0)+L919+M919</f>
        <v>1741.21090983444</v>
      </c>
      <c r="U919" s="14" t="n">
        <f aca="false">$B$4-55*($B$5+$B$6)/30-IF($B$11&lt;=55,$B$12,0)+L919+M919+N919</f>
        <v>3590.6856996035</v>
      </c>
      <c r="V919" s="14" t="n">
        <f aca="false">$B$4-69*($B$5+$B$6)/30-IF($B$11&lt;=69,$B$12,0)+L919+M919+N919+O919</f>
        <v>5781.16807552119</v>
      </c>
      <c r="W919" s="14" t="n">
        <f aca="false">$B$4-83*($B$5+$B$6)/30-IF($B$11&lt;=83,$B$12,0)+L919+M919+N919+O919+P919</f>
        <v>7534.59309769625</v>
      </c>
      <c r="X919" s="14" t="n">
        <f aca="false">$B$4-90*($B$5+$B$6)/30-IF($B$11&lt;=90,$B$12,0)+L919+M919+N919+O919+P919+Q919</f>
        <v>10792.624261162</v>
      </c>
      <c r="AA919" s="14" t="n">
        <f aca="false">MIN(R919:X919)</f>
        <v>1741.21090983444</v>
      </c>
    </row>
    <row r="920" customFormat="false" ht="15" hidden="false" customHeight="false" outlineLevel="0" collapsed="false">
      <c r="K920" s="2" t="n">
        <v>915</v>
      </c>
      <c r="L920" s="14" t="n">
        <f aca="true">$B$16+NORMINV(RAND(),0,SQRT($B$13*($B$7+$B$8^2))*$B$9*(1-$B$10))</f>
        <v>3650.22690840557</v>
      </c>
      <c r="M920" s="14" t="n">
        <f aca="true">$B$16+NORMINV(RAND(),0,SQRT($B$13*($B$7+$B$8^2))*$B$9*(1-$B$10))</f>
        <v>3726.06927456983</v>
      </c>
      <c r="N920" s="14" t="n">
        <f aca="true">$B$16+NORMINV(RAND(),0,SQRT($B$13*($B$7+$B$8^2))*$B$9*(1-$B$10))</f>
        <v>3613.28736049244</v>
      </c>
      <c r="O920" s="14" t="n">
        <f aca="true">$B$16+NORMINV(RAND(),0,SQRT($B$13*($B$7+$B$8^2))*$B$9*(1-$B$10))</f>
        <v>4212.01609119474</v>
      </c>
      <c r="P920" s="14" t="n">
        <f aca="true">$B$16+NORMINV(RAND(),0,SQRT($B$13*($B$7+$B$8^2))*$B$9*(1-$B$10))</f>
        <v>3651.73979688385</v>
      </c>
      <c r="Q920" s="14" t="n">
        <f aca="true">$B$16+NORMINV(RAND(),0,SQRT($B$13*($B$7+$B$8^2))*$B$9*(1-$B$10))</f>
        <v>4304.29434851774</v>
      </c>
      <c r="R920" s="14" t="n">
        <f aca="false">$B$4-13*($B$5+$B$6)/30-IF($B$11&lt;=13,$B$12,0)+0</f>
        <v>8876.66666666667</v>
      </c>
      <c r="S920" s="14" t="n">
        <f aca="false">$B$4-27*($B$5+$B$6)/30-IF($B$11&lt;=27,$B$12,0)+L920</f>
        <v>10240.2269084056</v>
      </c>
      <c r="T920" s="14" t="n">
        <f aca="false">$B$4-41*($B$5+$B$6)/30-IF($B$11&lt;=41,$B$12,0)+L920+M920</f>
        <v>494.829516308731</v>
      </c>
      <c r="U920" s="14" t="n">
        <f aca="false">$B$4-55*($B$5+$B$6)/30-IF($B$11&lt;=55,$B$12,0)+L920+M920+N920</f>
        <v>1821.45021013451</v>
      </c>
      <c r="V920" s="14" t="n">
        <f aca="false">$B$4-69*($B$5+$B$6)/30-IF($B$11&lt;=69,$B$12,0)+L920+M920+N920+O920</f>
        <v>3746.79963466258</v>
      </c>
      <c r="W920" s="14" t="n">
        <f aca="false">$B$4-83*($B$5+$B$6)/30-IF($B$11&lt;=83,$B$12,0)+L920+M920+N920+O920+P920</f>
        <v>5111.87276487976</v>
      </c>
      <c r="X920" s="14" t="n">
        <f aca="false">$B$4-90*($B$5+$B$6)/30-IF($B$11&lt;=90,$B$12,0)+L920+M920+N920+O920+P920+Q920</f>
        <v>8272.83378006416</v>
      </c>
      <c r="AA920" s="14" t="n">
        <f aca="false">MIN(R920:X920)</f>
        <v>494.829516308731</v>
      </c>
    </row>
    <row r="921" customFormat="false" ht="15" hidden="false" customHeight="false" outlineLevel="0" collapsed="false">
      <c r="K921" s="2" t="n">
        <v>916</v>
      </c>
      <c r="L921" s="14" t="n">
        <f aca="true">$B$16+NORMINV(RAND(),0,SQRT($B$13*($B$7+$B$8^2))*$B$9*(1-$B$10))</f>
        <v>4422.74909991099</v>
      </c>
      <c r="M921" s="14" t="n">
        <f aca="true">$B$16+NORMINV(RAND(),0,SQRT($B$13*($B$7+$B$8^2))*$B$9*(1-$B$10))</f>
        <v>4185.75447118106</v>
      </c>
      <c r="N921" s="14" t="n">
        <f aca="true">$B$16+NORMINV(RAND(),0,SQRT($B$13*($B$7+$B$8^2))*$B$9*(1-$B$10))</f>
        <v>3740.91190709537</v>
      </c>
      <c r="O921" s="14" t="n">
        <f aca="true">$B$16+NORMINV(RAND(),0,SQRT($B$13*($B$7+$B$8^2))*$B$9*(1-$B$10))</f>
        <v>4364.42543293005</v>
      </c>
      <c r="P921" s="14" t="n">
        <f aca="true">$B$16+NORMINV(RAND(),0,SQRT($B$13*($B$7+$B$8^2))*$B$9*(1-$B$10))</f>
        <v>4107.21119788435</v>
      </c>
      <c r="Q921" s="14" t="n">
        <f aca="true">$B$16+NORMINV(RAND(),0,SQRT($B$13*($B$7+$B$8^2))*$B$9*(1-$B$10))</f>
        <v>3593.404799783</v>
      </c>
      <c r="R921" s="14" t="n">
        <f aca="false">$B$4-13*($B$5+$B$6)/30-IF($B$11&lt;=13,$B$12,0)+0</f>
        <v>8876.66666666667</v>
      </c>
      <c r="S921" s="14" t="n">
        <f aca="false">$B$4-27*($B$5+$B$6)/30-IF($B$11&lt;=27,$B$12,0)+L921</f>
        <v>11012.749099911</v>
      </c>
      <c r="T921" s="14" t="n">
        <f aca="false">$B$4-41*($B$5+$B$6)/30-IF($B$11&lt;=41,$B$12,0)+L921+M921</f>
        <v>1727.03690442538</v>
      </c>
      <c r="U921" s="14" t="n">
        <f aca="false">$B$4-55*($B$5+$B$6)/30-IF($B$11&lt;=55,$B$12,0)+L921+M921+N921</f>
        <v>3181.28214485408</v>
      </c>
      <c r="V921" s="14" t="n">
        <f aca="false">$B$4-69*($B$5+$B$6)/30-IF($B$11&lt;=69,$B$12,0)+L921+M921+N921+O921</f>
        <v>5259.04091111746</v>
      </c>
      <c r="W921" s="14" t="n">
        <f aca="false">$B$4-83*($B$5+$B$6)/30-IF($B$11&lt;=83,$B$12,0)+L921+M921+N921+O921+P921</f>
        <v>7079.58544233515</v>
      </c>
      <c r="X921" s="14" t="n">
        <f aca="false">$B$4-90*($B$5+$B$6)/30-IF($B$11&lt;=90,$B$12,0)+L921+M921+N921+O921+P921+Q921</f>
        <v>9529.65690878482</v>
      </c>
      <c r="AA921" s="14" t="n">
        <f aca="false">MIN(R921:X921)</f>
        <v>1727.03690442538</v>
      </c>
    </row>
    <row r="922" customFormat="false" ht="15" hidden="false" customHeight="false" outlineLevel="0" collapsed="false">
      <c r="K922" s="2" t="n">
        <v>917</v>
      </c>
      <c r="L922" s="14" t="n">
        <f aca="true">$B$16+NORMINV(RAND(),0,SQRT($B$13*($B$7+$B$8^2))*$B$9*(1-$B$10))</f>
        <v>3999.59532682083</v>
      </c>
      <c r="M922" s="14" t="n">
        <f aca="true">$B$16+NORMINV(RAND(),0,SQRT($B$13*($B$7+$B$8^2))*$B$9*(1-$B$10))</f>
        <v>3358.11546764186</v>
      </c>
      <c r="N922" s="14" t="n">
        <f aca="true">$B$16+NORMINV(RAND(),0,SQRT($B$13*($B$7+$B$8^2))*$B$9*(1-$B$10))</f>
        <v>4227.80220508639</v>
      </c>
      <c r="O922" s="14" t="n">
        <f aca="true">$B$16+NORMINV(RAND(),0,SQRT($B$13*($B$7+$B$8^2))*$B$9*(1-$B$10))</f>
        <v>3964.25977193763</v>
      </c>
      <c r="P922" s="14" t="n">
        <f aca="true">$B$16+NORMINV(RAND(),0,SQRT($B$13*($B$7+$B$8^2))*$B$9*(1-$B$10))</f>
        <v>4336.42886799981</v>
      </c>
      <c r="Q922" s="14" t="n">
        <f aca="true">$B$16+NORMINV(RAND(),0,SQRT($B$13*($B$7+$B$8^2))*$B$9*(1-$B$10))</f>
        <v>4594.02185379915</v>
      </c>
      <c r="R922" s="14" t="n">
        <f aca="false">$B$4-13*($B$5+$B$6)/30-IF($B$11&lt;=13,$B$12,0)+0</f>
        <v>8876.66666666667</v>
      </c>
      <c r="S922" s="14" t="n">
        <f aca="false">$B$4-27*($B$5+$B$6)/30-IF($B$11&lt;=27,$B$12,0)+L922</f>
        <v>10589.5953268208</v>
      </c>
      <c r="T922" s="14" t="n">
        <f aca="false">$B$4-41*($B$5+$B$6)/30-IF($B$11&lt;=41,$B$12,0)+L922+M922</f>
        <v>476.244127796027</v>
      </c>
      <c r="U922" s="14" t="n">
        <f aca="false">$B$4-55*($B$5+$B$6)/30-IF($B$11&lt;=55,$B$12,0)+L922+M922+N922</f>
        <v>2417.37966621575</v>
      </c>
      <c r="V922" s="14" t="n">
        <f aca="false">$B$4-69*($B$5+$B$6)/30-IF($B$11&lt;=69,$B$12,0)+L922+M922+N922+O922</f>
        <v>4094.97277148671</v>
      </c>
      <c r="W922" s="14" t="n">
        <f aca="false">$B$4-83*($B$5+$B$6)/30-IF($B$11&lt;=83,$B$12,0)+L922+M922+N922+O922+P922</f>
        <v>6144.73497281985</v>
      </c>
      <c r="X922" s="14" t="n">
        <f aca="false">$B$4-90*($B$5+$B$6)/30-IF($B$11&lt;=90,$B$12,0)+L922+M922+N922+O922+P922+Q922</f>
        <v>9595.42349328567</v>
      </c>
      <c r="AA922" s="14" t="n">
        <f aca="false">MIN(R922:X922)</f>
        <v>476.244127796027</v>
      </c>
    </row>
    <row r="923" customFormat="false" ht="15" hidden="false" customHeight="false" outlineLevel="0" collapsed="false">
      <c r="K923" s="2" t="n">
        <v>918</v>
      </c>
      <c r="L923" s="14" t="n">
        <f aca="true">$B$16+NORMINV(RAND(),0,SQRT($B$13*($B$7+$B$8^2))*$B$9*(1-$B$10))</f>
        <v>4541.91608066152</v>
      </c>
      <c r="M923" s="14" t="n">
        <f aca="true">$B$16+NORMINV(RAND(),0,SQRT($B$13*($B$7+$B$8^2))*$B$9*(1-$B$10))</f>
        <v>4671.6709407171</v>
      </c>
      <c r="N923" s="14" t="n">
        <f aca="true">$B$16+NORMINV(RAND(),0,SQRT($B$13*($B$7+$B$8^2))*$B$9*(1-$B$10))</f>
        <v>4456.31075291692</v>
      </c>
      <c r="O923" s="14" t="n">
        <f aca="true">$B$16+NORMINV(RAND(),0,SQRT($B$13*($B$7+$B$8^2))*$B$9*(1-$B$10))</f>
        <v>3919.98347502597</v>
      </c>
      <c r="P923" s="14" t="n">
        <f aca="true">$B$16+NORMINV(RAND(),0,SQRT($B$13*($B$7+$B$8^2))*$B$9*(1-$B$10))</f>
        <v>4589.82978394021</v>
      </c>
      <c r="Q923" s="14" t="n">
        <f aca="true">$B$16+NORMINV(RAND(),0,SQRT($B$13*($B$7+$B$8^2))*$B$9*(1-$B$10))</f>
        <v>4130.78569722616</v>
      </c>
      <c r="R923" s="14" t="n">
        <f aca="false">$B$4-13*($B$5+$B$6)/30-IF($B$11&lt;=13,$B$12,0)+0</f>
        <v>8876.66666666667</v>
      </c>
      <c r="S923" s="14" t="n">
        <f aca="false">$B$4-27*($B$5+$B$6)/30-IF($B$11&lt;=27,$B$12,0)+L923</f>
        <v>11131.9160806615</v>
      </c>
      <c r="T923" s="14" t="n">
        <f aca="false">$B$4-41*($B$5+$B$6)/30-IF($B$11&lt;=41,$B$12,0)+L923+M923</f>
        <v>2332.12035471196</v>
      </c>
      <c r="U923" s="14" t="n">
        <f aca="false">$B$4-55*($B$5+$B$6)/30-IF($B$11&lt;=55,$B$12,0)+L923+M923+N923</f>
        <v>4501.76444096221</v>
      </c>
      <c r="V923" s="14" t="n">
        <f aca="false">$B$4-69*($B$5+$B$6)/30-IF($B$11&lt;=69,$B$12,0)+L923+M923+N923+O923</f>
        <v>6135.08124932152</v>
      </c>
      <c r="W923" s="14" t="n">
        <f aca="false">$B$4-83*($B$5+$B$6)/30-IF($B$11&lt;=83,$B$12,0)+L923+M923+N923+O923+P923</f>
        <v>8438.24436659506</v>
      </c>
      <c r="X923" s="14" t="n">
        <f aca="false">$B$4-90*($B$5+$B$6)/30-IF($B$11&lt;=90,$B$12,0)+L923+M923+N923+O923+P923+Q923</f>
        <v>11425.6967304879</v>
      </c>
      <c r="AA923" s="14" t="n">
        <f aca="false">MIN(R923:X923)</f>
        <v>2332.12035471196</v>
      </c>
    </row>
    <row r="924" customFormat="false" ht="15" hidden="false" customHeight="false" outlineLevel="0" collapsed="false">
      <c r="K924" s="2" t="n">
        <v>919</v>
      </c>
      <c r="L924" s="14" t="n">
        <f aca="true">$B$16+NORMINV(RAND(),0,SQRT($B$13*($B$7+$B$8^2))*$B$9*(1-$B$10))</f>
        <v>4426.30536721025</v>
      </c>
      <c r="M924" s="14" t="n">
        <f aca="true">$B$16+NORMINV(RAND(),0,SQRT($B$13*($B$7+$B$8^2))*$B$9*(1-$B$10))</f>
        <v>4361.98153279107</v>
      </c>
      <c r="N924" s="14" t="n">
        <f aca="true">$B$16+NORMINV(RAND(),0,SQRT($B$13*($B$7+$B$8^2))*$B$9*(1-$B$10))</f>
        <v>3898.3984944865</v>
      </c>
      <c r="O924" s="14" t="n">
        <f aca="true">$B$16+NORMINV(RAND(),0,SQRT($B$13*($B$7+$B$8^2))*$B$9*(1-$B$10))</f>
        <v>3962.85968429885</v>
      </c>
      <c r="P924" s="14" t="n">
        <f aca="true">$B$16+NORMINV(RAND(),0,SQRT($B$13*($B$7+$B$8^2))*$B$9*(1-$B$10))</f>
        <v>4180.96060959001</v>
      </c>
      <c r="Q924" s="14" t="n">
        <f aca="true">$B$16+NORMINV(RAND(),0,SQRT($B$13*($B$7+$B$8^2))*$B$9*(1-$B$10))</f>
        <v>4679.66155731121</v>
      </c>
      <c r="R924" s="14" t="n">
        <f aca="false">$B$4-13*($B$5+$B$6)/30-IF($B$11&lt;=13,$B$12,0)+0</f>
        <v>8876.66666666667</v>
      </c>
      <c r="S924" s="14" t="n">
        <f aca="false">$B$4-27*($B$5+$B$6)/30-IF($B$11&lt;=27,$B$12,0)+L924</f>
        <v>11016.3053672102</v>
      </c>
      <c r="T924" s="14" t="n">
        <f aca="false">$B$4-41*($B$5+$B$6)/30-IF($B$11&lt;=41,$B$12,0)+L924+M924</f>
        <v>1906.82023333465</v>
      </c>
      <c r="U924" s="14" t="n">
        <f aca="false">$B$4-55*($B$5+$B$6)/30-IF($B$11&lt;=55,$B$12,0)+L924+M924+N924</f>
        <v>3518.55206115448</v>
      </c>
      <c r="V924" s="14" t="n">
        <f aca="false">$B$4-69*($B$5+$B$6)/30-IF($B$11&lt;=69,$B$12,0)+L924+M924+N924+O924</f>
        <v>5194.74507878666</v>
      </c>
      <c r="W924" s="14" t="n">
        <f aca="false">$B$4-83*($B$5+$B$6)/30-IF($B$11&lt;=83,$B$12,0)+L924+M924+N924+O924+P924</f>
        <v>7089.03902171</v>
      </c>
      <c r="X924" s="14" t="n">
        <f aca="false">$B$4-90*($B$5+$B$6)/30-IF($B$11&lt;=90,$B$12,0)+L924+M924+N924+O924+P924+Q924</f>
        <v>10625.3672456879</v>
      </c>
      <c r="AA924" s="14" t="n">
        <f aca="false">MIN(R924:X924)</f>
        <v>1906.82023333465</v>
      </c>
    </row>
    <row r="925" customFormat="false" ht="15" hidden="false" customHeight="false" outlineLevel="0" collapsed="false">
      <c r="K925" s="2" t="n">
        <v>920</v>
      </c>
      <c r="L925" s="14" t="n">
        <f aca="true">$B$16+NORMINV(RAND(),0,SQRT($B$13*($B$7+$B$8^2))*$B$9*(1-$B$10))</f>
        <v>3057.76710704656</v>
      </c>
      <c r="M925" s="14" t="n">
        <f aca="true">$B$16+NORMINV(RAND(),0,SQRT($B$13*($B$7+$B$8^2))*$B$9*(1-$B$10))</f>
        <v>3655.67431475443</v>
      </c>
      <c r="N925" s="14" t="n">
        <f aca="true">$B$16+NORMINV(RAND(),0,SQRT($B$13*($B$7+$B$8^2))*$B$9*(1-$B$10))</f>
        <v>4286.07726433589</v>
      </c>
      <c r="O925" s="14" t="n">
        <f aca="true">$B$16+NORMINV(RAND(),0,SQRT($B$13*($B$7+$B$8^2))*$B$9*(1-$B$10))</f>
        <v>3951.01009430741</v>
      </c>
      <c r="P925" s="14" t="n">
        <f aca="true">$B$16+NORMINV(RAND(),0,SQRT($B$13*($B$7+$B$8^2))*$B$9*(1-$B$10))</f>
        <v>3619.65388953186</v>
      </c>
      <c r="Q925" s="14" t="n">
        <f aca="true">$B$16+NORMINV(RAND(),0,SQRT($B$13*($B$7+$B$8^2))*$B$9*(1-$B$10))</f>
        <v>3619.13978331565</v>
      </c>
      <c r="R925" s="14" t="n">
        <f aca="false">$B$4-13*($B$5+$B$6)/30-IF($B$11&lt;=13,$B$12,0)+0</f>
        <v>8876.66666666667</v>
      </c>
      <c r="S925" s="14" t="n">
        <f aca="false">$B$4-27*($B$5+$B$6)/30-IF($B$11&lt;=27,$B$12,0)+L925</f>
        <v>9647.76710704656</v>
      </c>
      <c r="T925" s="14" t="n">
        <f aca="false">$B$4-41*($B$5+$B$6)/30-IF($B$11&lt;=41,$B$12,0)+L925+M925</f>
        <v>-168.025244865679</v>
      </c>
      <c r="U925" s="14" t="n">
        <f aca="false">$B$4-55*($B$5+$B$6)/30-IF($B$11&lt;=55,$B$12,0)+L925+M925+N925</f>
        <v>1831.38535280354</v>
      </c>
      <c r="V925" s="14" t="n">
        <f aca="false">$B$4-69*($B$5+$B$6)/30-IF($B$11&lt;=69,$B$12,0)+L925+M925+N925+O925</f>
        <v>3495.72878044428</v>
      </c>
      <c r="W925" s="14" t="n">
        <f aca="false">$B$4-83*($B$5+$B$6)/30-IF($B$11&lt;=83,$B$12,0)+L925+M925+N925+O925+P925</f>
        <v>4828.71600330947</v>
      </c>
      <c r="X925" s="14" t="n">
        <f aca="false">$B$4-90*($B$5+$B$6)/30-IF($B$11&lt;=90,$B$12,0)+L925+M925+N925+O925+P925+Q925</f>
        <v>7304.52245329179</v>
      </c>
      <c r="AA925" s="14" t="n">
        <f aca="false">MIN(R925:X925)</f>
        <v>-168.025244865679</v>
      </c>
    </row>
    <row r="926" customFormat="false" ht="15" hidden="false" customHeight="false" outlineLevel="0" collapsed="false">
      <c r="K926" s="2" t="n">
        <v>921</v>
      </c>
      <c r="L926" s="14" t="n">
        <f aca="true">$B$16+NORMINV(RAND(),0,SQRT($B$13*($B$7+$B$8^2))*$B$9*(1-$B$10))</f>
        <v>3936.83254209807</v>
      </c>
      <c r="M926" s="14" t="n">
        <f aca="true">$B$16+NORMINV(RAND(),0,SQRT($B$13*($B$7+$B$8^2))*$B$9*(1-$B$10))</f>
        <v>4310.15778657368</v>
      </c>
      <c r="N926" s="14" t="n">
        <f aca="true">$B$16+NORMINV(RAND(),0,SQRT($B$13*($B$7+$B$8^2))*$B$9*(1-$B$10))</f>
        <v>4217.75423389253</v>
      </c>
      <c r="O926" s="14" t="n">
        <f aca="true">$B$16+NORMINV(RAND(),0,SQRT($B$13*($B$7+$B$8^2))*$B$9*(1-$B$10))</f>
        <v>4643.8891171737</v>
      </c>
      <c r="P926" s="14" t="n">
        <f aca="true">$B$16+NORMINV(RAND(),0,SQRT($B$13*($B$7+$B$8^2))*$B$9*(1-$B$10))</f>
        <v>4545.45196009835</v>
      </c>
      <c r="Q926" s="14" t="n">
        <f aca="true">$B$16+NORMINV(RAND(),0,SQRT($B$13*($B$7+$B$8^2))*$B$9*(1-$B$10))</f>
        <v>3656.94109485717</v>
      </c>
      <c r="R926" s="14" t="n">
        <f aca="false">$B$4-13*($B$5+$B$6)/30-IF($B$11&lt;=13,$B$12,0)+0</f>
        <v>8876.66666666667</v>
      </c>
      <c r="S926" s="14" t="n">
        <f aca="false">$B$4-27*($B$5+$B$6)/30-IF($B$11&lt;=27,$B$12,0)+L926</f>
        <v>10526.8325420981</v>
      </c>
      <c r="T926" s="14" t="n">
        <f aca="false">$B$4-41*($B$5+$B$6)/30-IF($B$11&lt;=41,$B$12,0)+L926+M926</f>
        <v>1365.52366200508</v>
      </c>
      <c r="U926" s="14" t="n">
        <f aca="false">$B$4-55*($B$5+$B$6)/30-IF($B$11&lt;=55,$B$12,0)+L926+M926+N926</f>
        <v>3296.61122923095</v>
      </c>
      <c r="V926" s="14" t="n">
        <f aca="false">$B$4-69*($B$5+$B$6)/30-IF($B$11&lt;=69,$B$12,0)+L926+M926+N926+O926</f>
        <v>5653.83367973798</v>
      </c>
      <c r="W926" s="14" t="n">
        <f aca="false">$B$4-83*($B$5+$B$6)/30-IF($B$11&lt;=83,$B$12,0)+L926+M926+N926+O926+P926</f>
        <v>7912.61897316966</v>
      </c>
      <c r="X926" s="14" t="n">
        <f aca="false">$B$4-90*($B$5+$B$6)/30-IF($B$11&lt;=90,$B$12,0)+L926+M926+N926+O926+P926+Q926</f>
        <v>10426.2267346935</v>
      </c>
      <c r="AA926" s="14" t="n">
        <f aca="false">MIN(R926:X926)</f>
        <v>1365.52366200508</v>
      </c>
    </row>
    <row r="927" customFormat="false" ht="15" hidden="false" customHeight="false" outlineLevel="0" collapsed="false">
      <c r="K927" s="2" t="n">
        <v>922</v>
      </c>
      <c r="L927" s="14" t="n">
        <f aca="true">$B$16+NORMINV(RAND(),0,SQRT($B$13*($B$7+$B$8^2))*$B$9*(1-$B$10))</f>
        <v>3967.16282906949</v>
      </c>
      <c r="M927" s="14" t="n">
        <f aca="true">$B$16+NORMINV(RAND(),0,SQRT($B$13*($B$7+$B$8^2))*$B$9*(1-$B$10))</f>
        <v>4737.54291524198</v>
      </c>
      <c r="N927" s="14" t="n">
        <f aca="true">$B$16+NORMINV(RAND(),0,SQRT($B$13*($B$7+$B$8^2))*$B$9*(1-$B$10))</f>
        <v>3900.7100126852</v>
      </c>
      <c r="O927" s="14" t="n">
        <f aca="true">$B$16+NORMINV(RAND(),0,SQRT($B$13*($B$7+$B$8^2))*$B$9*(1-$B$10))</f>
        <v>4095.84724434366</v>
      </c>
      <c r="P927" s="14" t="n">
        <f aca="true">$B$16+NORMINV(RAND(),0,SQRT($B$13*($B$7+$B$8^2))*$B$9*(1-$B$10))</f>
        <v>4545.94898435957</v>
      </c>
      <c r="Q927" s="14" t="n">
        <f aca="true">$B$16+NORMINV(RAND(),0,SQRT($B$13*($B$7+$B$8^2))*$B$9*(1-$B$10))</f>
        <v>4360.16577768659</v>
      </c>
      <c r="R927" s="14" t="n">
        <f aca="false">$B$4-13*($B$5+$B$6)/30-IF($B$11&lt;=13,$B$12,0)+0</f>
        <v>8876.66666666667</v>
      </c>
      <c r="S927" s="14" t="n">
        <f aca="false">$B$4-27*($B$5+$B$6)/30-IF($B$11&lt;=27,$B$12,0)+L927</f>
        <v>10557.1628290695</v>
      </c>
      <c r="T927" s="14" t="n">
        <f aca="false">$B$4-41*($B$5+$B$6)/30-IF($B$11&lt;=41,$B$12,0)+L927+M927</f>
        <v>1823.2390776448</v>
      </c>
      <c r="U927" s="14" t="n">
        <f aca="false">$B$4-55*($B$5+$B$6)/30-IF($B$11&lt;=55,$B$12,0)+L927+M927+N927</f>
        <v>3437.28242366333</v>
      </c>
      <c r="V927" s="14" t="n">
        <f aca="false">$B$4-69*($B$5+$B$6)/30-IF($B$11&lt;=69,$B$12,0)+L927+M927+N927+O927</f>
        <v>5246.46300134033</v>
      </c>
      <c r="W927" s="14" t="n">
        <f aca="false">$B$4-83*($B$5+$B$6)/30-IF($B$11&lt;=83,$B$12,0)+L927+M927+N927+O927+P927</f>
        <v>7505.74531903323</v>
      </c>
      <c r="X927" s="14" t="n">
        <f aca="false">$B$4-90*($B$5+$B$6)/30-IF($B$11&lt;=90,$B$12,0)+L927+M927+N927+O927+P927+Q927</f>
        <v>10722.5777633865</v>
      </c>
      <c r="AA927" s="14" t="n">
        <f aca="false">MIN(R927:X927)</f>
        <v>1823.2390776448</v>
      </c>
    </row>
    <row r="928" customFormat="false" ht="15" hidden="false" customHeight="false" outlineLevel="0" collapsed="false">
      <c r="K928" s="2" t="n">
        <v>923</v>
      </c>
      <c r="L928" s="14" t="n">
        <f aca="true">$B$16+NORMINV(RAND(),0,SQRT($B$13*($B$7+$B$8^2))*$B$9*(1-$B$10))</f>
        <v>3891.58625812675</v>
      </c>
      <c r="M928" s="14" t="n">
        <f aca="true">$B$16+NORMINV(RAND(),0,SQRT($B$13*($B$7+$B$8^2))*$B$9*(1-$B$10))</f>
        <v>3755.98193766622</v>
      </c>
      <c r="N928" s="14" t="n">
        <f aca="true">$B$16+NORMINV(RAND(),0,SQRT($B$13*($B$7+$B$8^2))*$B$9*(1-$B$10))</f>
        <v>4171.04905473736</v>
      </c>
      <c r="O928" s="14" t="n">
        <f aca="true">$B$16+NORMINV(RAND(),0,SQRT($B$13*($B$7+$B$8^2))*$B$9*(1-$B$10))</f>
        <v>4414.97244846754</v>
      </c>
      <c r="P928" s="14" t="n">
        <f aca="true">$B$16+NORMINV(RAND(),0,SQRT($B$13*($B$7+$B$8^2))*$B$9*(1-$B$10))</f>
        <v>3502.94972876338</v>
      </c>
      <c r="Q928" s="14" t="n">
        <f aca="true">$B$16+NORMINV(RAND(),0,SQRT($B$13*($B$7+$B$8^2))*$B$9*(1-$B$10))</f>
        <v>4184.54763446978</v>
      </c>
      <c r="R928" s="14" t="n">
        <f aca="false">$B$4-13*($B$5+$B$6)/30-IF($B$11&lt;=13,$B$12,0)+0</f>
        <v>8876.66666666667</v>
      </c>
      <c r="S928" s="14" t="n">
        <f aca="false">$B$4-27*($B$5+$B$6)/30-IF($B$11&lt;=27,$B$12,0)+L928</f>
        <v>10481.5862581268</v>
      </c>
      <c r="T928" s="14" t="n">
        <f aca="false">$B$4-41*($B$5+$B$6)/30-IF($B$11&lt;=41,$B$12,0)+L928+M928</f>
        <v>766.101529126303</v>
      </c>
      <c r="U928" s="14" t="n">
        <f aca="false">$B$4-55*($B$5+$B$6)/30-IF($B$11&lt;=55,$B$12,0)+L928+M928+N928</f>
        <v>2650.483917197</v>
      </c>
      <c r="V928" s="14" t="n">
        <f aca="false">$B$4-69*($B$5+$B$6)/30-IF($B$11&lt;=69,$B$12,0)+L928+M928+N928+O928</f>
        <v>4778.78969899787</v>
      </c>
      <c r="W928" s="14" t="n">
        <f aca="false">$B$4-83*($B$5+$B$6)/30-IF($B$11&lt;=83,$B$12,0)+L928+M928+N928+O928+P928</f>
        <v>5995.07276109458</v>
      </c>
      <c r="X928" s="14" t="n">
        <f aca="false">$B$4-90*($B$5+$B$6)/30-IF($B$11&lt;=90,$B$12,0)+L928+M928+N928+O928+P928+Q928</f>
        <v>9036.28706223103</v>
      </c>
      <c r="AA928" s="14" t="n">
        <f aca="false">MIN(R928:X928)</f>
        <v>766.101529126303</v>
      </c>
    </row>
    <row r="929" customFormat="false" ht="15" hidden="false" customHeight="false" outlineLevel="0" collapsed="false">
      <c r="K929" s="2" t="n">
        <v>924</v>
      </c>
      <c r="L929" s="14" t="n">
        <f aca="true">$B$16+NORMINV(RAND(),0,SQRT($B$13*($B$7+$B$8^2))*$B$9*(1-$B$10))</f>
        <v>4293.13406780897</v>
      </c>
      <c r="M929" s="14" t="n">
        <f aca="true">$B$16+NORMINV(RAND(),0,SQRT($B$13*($B$7+$B$8^2))*$B$9*(1-$B$10))</f>
        <v>3724.15723354318</v>
      </c>
      <c r="N929" s="14" t="n">
        <f aca="true">$B$16+NORMINV(RAND(),0,SQRT($B$13*($B$7+$B$8^2))*$B$9*(1-$B$10))</f>
        <v>3960.68262706091</v>
      </c>
      <c r="O929" s="14" t="n">
        <f aca="true">$B$16+NORMINV(RAND(),0,SQRT($B$13*($B$7+$B$8^2))*$B$9*(1-$B$10))</f>
        <v>4373.82167034187</v>
      </c>
      <c r="P929" s="14" t="n">
        <f aca="true">$B$16+NORMINV(RAND(),0,SQRT($B$13*($B$7+$B$8^2))*$B$9*(1-$B$10))</f>
        <v>4021.58406507189</v>
      </c>
      <c r="Q929" s="14" t="n">
        <f aca="true">$B$16+NORMINV(RAND(),0,SQRT($B$13*($B$7+$B$8^2))*$B$9*(1-$B$10))</f>
        <v>3798.52260217918</v>
      </c>
      <c r="R929" s="14" t="n">
        <f aca="false">$B$4-13*($B$5+$B$6)/30-IF($B$11&lt;=13,$B$12,0)+0</f>
        <v>8876.66666666667</v>
      </c>
      <c r="S929" s="14" t="n">
        <f aca="false">$B$4-27*($B$5+$B$6)/30-IF($B$11&lt;=27,$B$12,0)+L929</f>
        <v>10883.134067809</v>
      </c>
      <c r="T929" s="14" t="n">
        <f aca="false">$B$4-41*($B$5+$B$6)/30-IF($B$11&lt;=41,$B$12,0)+L929+M929</f>
        <v>1135.82463468548</v>
      </c>
      <c r="U929" s="14" t="n">
        <f aca="false">$B$4-55*($B$5+$B$6)/30-IF($B$11&lt;=55,$B$12,0)+L929+M929+N929</f>
        <v>2809.84059507972</v>
      </c>
      <c r="V929" s="14" t="n">
        <f aca="false">$B$4-69*($B$5+$B$6)/30-IF($B$11&lt;=69,$B$12,0)+L929+M929+N929+O929</f>
        <v>4896.99559875493</v>
      </c>
      <c r="W929" s="14" t="n">
        <f aca="false">$B$4-83*($B$5+$B$6)/30-IF($B$11&lt;=83,$B$12,0)+L929+M929+N929+O929+P929</f>
        <v>6631.91299716015</v>
      </c>
      <c r="X929" s="14" t="n">
        <f aca="false">$B$4-90*($B$5+$B$6)/30-IF($B$11&lt;=90,$B$12,0)+L929+M929+N929+O929+P929+Q929</f>
        <v>9287.102266006</v>
      </c>
      <c r="AA929" s="14" t="n">
        <f aca="false">MIN(R929:X929)</f>
        <v>1135.82463468548</v>
      </c>
    </row>
    <row r="930" customFormat="false" ht="15" hidden="false" customHeight="false" outlineLevel="0" collapsed="false">
      <c r="K930" s="2" t="n">
        <v>925</v>
      </c>
      <c r="L930" s="14" t="n">
        <f aca="true">$B$16+NORMINV(RAND(),0,SQRT($B$13*($B$7+$B$8^2))*$B$9*(1-$B$10))</f>
        <v>4435.95987269142</v>
      </c>
      <c r="M930" s="14" t="n">
        <f aca="true">$B$16+NORMINV(RAND(),0,SQRT($B$13*($B$7+$B$8^2))*$B$9*(1-$B$10))</f>
        <v>4351.99707454166</v>
      </c>
      <c r="N930" s="14" t="n">
        <f aca="true">$B$16+NORMINV(RAND(),0,SQRT($B$13*($B$7+$B$8^2))*$B$9*(1-$B$10))</f>
        <v>3935.18466937571</v>
      </c>
      <c r="O930" s="14" t="n">
        <f aca="true">$B$16+NORMINV(RAND(),0,SQRT($B$13*($B$7+$B$8^2))*$B$9*(1-$B$10))</f>
        <v>4094.1626485145</v>
      </c>
      <c r="P930" s="14" t="n">
        <f aca="true">$B$16+NORMINV(RAND(),0,SQRT($B$13*($B$7+$B$8^2))*$B$9*(1-$B$10))</f>
        <v>4241.68241522472</v>
      </c>
      <c r="Q930" s="14" t="n">
        <f aca="true">$B$16+NORMINV(RAND(),0,SQRT($B$13*($B$7+$B$8^2))*$B$9*(1-$B$10))</f>
        <v>4610.33532901122</v>
      </c>
      <c r="R930" s="14" t="n">
        <f aca="false">$B$4-13*($B$5+$B$6)/30-IF($B$11&lt;=13,$B$12,0)+0</f>
        <v>8876.66666666667</v>
      </c>
      <c r="S930" s="14" t="n">
        <f aca="false">$B$4-27*($B$5+$B$6)/30-IF($B$11&lt;=27,$B$12,0)+L930</f>
        <v>11025.9598726914</v>
      </c>
      <c r="T930" s="14" t="n">
        <f aca="false">$B$4-41*($B$5+$B$6)/30-IF($B$11&lt;=41,$B$12,0)+L930+M930</f>
        <v>1906.49028056641</v>
      </c>
      <c r="U930" s="14" t="n">
        <f aca="false">$B$4-55*($B$5+$B$6)/30-IF($B$11&lt;=55,$B$12,0)+L930+M930+N930</f>
        <v>3555.00828327545</v>
      </c>
      <c r="V930" s="14" t="n">
        <f aca="false">$B$4-69*($B$5+$B$6)/30-IF($B$11&lt;=69,$B$12,0)+L930+M930+N930+O930</f>
        <v>5362.50426512328</v>
      </c>
      <c r="W930" s="14" t="n">
        <f aca="false">$B$4-83*($B$5+$B$6)/30-IF($B$11&lt;=83,$B$12,0)+L930+M930+N930+O930+P930</f>
        <v>7317.52001368134</v>
      </c>
      <c r="X930" s="14" t="n">
        <f aca="false">$B$4-90*($B$5+$B$6)/30-IF($B$11&lt;=90,$B$12,0)+L930+M930+N930+O930+P930+Q930</f>
        <v>10784.5220093592</v>
      </c>
      <c r="AA930" s="14" t="n">
        <f aca="false">MIN(R930:X930)</f>
        <v>1906.49028056641</v>
      </c>
    </row>
    <row r="931" customFormat="false" ht="15" hidden="false" customHeight="false" outlineLevel="0" collapsed="false">
      <c r="K931" s="2" t="n">
        <v>926</v>
      </c>
      <c r="L931" s="14" t="n">
        <f aca="true">$B$16+NORMINV(RAND(),0,SQRT($B$13*($B$7+$B$8^2))*$B$9*(1-$B$10))</f>
        <v>3760.02222814162</v>
      </c>
      <c r="M931" s="14" t="n">
        <f aca="true">$B$16+NORMINV(RAND(),0,SQRT($B$13*($B$7+$B$8^2))*$B$9*(1-$B$10))</f>
        <v>3391.52388375526</v>
      </c>
      <c r="N931" s="14" t="n">
        <f aca="true">$B$16+NORMINV(RAND(),0,SQRT($B$13*($B$7+$B$8^2))*$B$9*(1-$B$10))</f>
        <v>3933.24757385297</v>
      </c>
      <c r="O931" s="14" t="n">
        <f aca="true">$B$16+NORMINV(RAND(),0,SQRT($B$13*($B$7+$B$8^2))*$B$9*(1-$B$10))</f>
        <v>4619.13359975759</v>
      </c>
      <c r="P931" s="14" t="n">
        <f aca="true">$B$16+NORMINV(RAND(),0,SQRT($B$13*($B$7+$B$8^2))*$B$9*(1-$B$10))</f>
        <v>3705.36022478344</v>
      </c>
      <c r="Q931" s="14" t="n">
        <f aca="true">$B$16+NORMINV(RAND(),0,SQRT($B$13*($B$7+$B$8^2))*$B$9*(1-$B$10))</f>
        <v>4158.78924028327</v>
      </c>
      <c r="R931" s="14" t="n">
        <f aca="false">$B$4-13*($B$5+$B$6)/30-IF($B$11&lt;=13,$B$12,0)+0</f>
        <v>8876.66666666667</v>
      </c>
      <c r="S931" s="14" t="n">
        <f aca="false">$B$4-27*($B$5+$B$6)/30-IF($B$11&lt;=27,$B$12,0)+L931</f>
        <v>10350.0222281416</v>
      </c>
      <c r="T931" s="14" t="n">
        <f aca="false">$B$4-41*($B$5+$B$6)/30-IF($B$11&lt;=41,$B$12,0)+L931+M931</f>
        <v>270.079445230218</v>
      </c>
      <c r="U931" s="14" t="n">
        <f aca="false">$B$4-55*($B$5+$B$6)/30-IF($B$11&lt;=55,$B$12,0)+L931+M931+N931</f>
        <v>1916.66035241653</v>
      </c>
      <c r="V931" s="14" t="n">
        <f aca="false">$B$4-69*($B$5+$B$6)/30-IF($B$11&lt;=69,$B$12,0)+L931+M931+N931+O931</f>
        <v>4249.12728550745</v>
      </c>
      <c r="W931" s="14" t="n">
        <f aca="false">$B$4-83*($B$5+$B$6)/30-IF($B$11&lt;=83,$B$12,0)+L931+M931+N931+O931+P931</f>
        <v>5667.82084362423</v>
      </c>
      <c r="X931" s="14" t="n">
        <f aca="false">$B$4-90*($B$5+$B$6)/30-IF($B$11&lt;=90,$B$12,0)+L931+M931+N931+O931+P931+Q931</f>
        <v>8683.27675057416</v>
      </c>
      <c r="AA931" s="14" t="n">
        <f aca="false">MIN(R931:X931)</f>
        <v>270.079445230218</v>
      </c>
    </row>
    <row r="932" customFormat="false" ht="15" hidden="false" customHeight="false" outlineLevel="0" collapsed="false">
      <c r="K932" s="2" t="n">
        <v>927</v>
      </c>
      <c r="L932" s="14" t="n">
        <f aca="true">$B$16+NORMINV(RAND(),0,SQRT($B$13*($B$7+$B$8^2))*$B$9*(1-$B$10))</f>
        <v>3466.39477845275</v>
      </c>
      <c r="M932" s="14" t="n">
        <f aca="true">$B$16+NORMINV(RAND(),0,SQRT($B$13*($B$7+$B$8^2))*$B$9*(1-$B$10))</f>
        <v>3485.96197987798</v>
      </c>
      <c r="N932" s="14" t="n">
        <f aca="true">$B$16+NORMINV(RAND(),0,SQRT($B$13*($B$7+$B$8^2))*$B$9*(1-$B$10))</f>
        <v>3662.23388536983</v>
      </c>
      <c r="O932" s="14" t="n">
        <f aca="true">$B$16+NORMINV(RAND(),0,SQRT($B$13*($B$7+$B$8^2))*$B$9*(1-$B$10))</f>
        <v>4120.58956191675</v>
      </c>
      <c r="P932" s="14" t="n">
        <f aca="true">$B$16+NORMINV(RAND(),0,SQRT($B$13*($B$7+$B$8^2))*$B$9*(1-$B$10))</f>
        <v>4375.28106358553</v>
      </c>
      <c r="Q932" s="14" t="n">
        <f aca="true">$B$16+NORMINV(RAND(),0,SQRT($B$13*($B$7+$B$8^2))*$B$9*(1-$B$10))</f>
        <v>3920.57915460544</v>
      </c>
      <c r="R932" s="14" t="n">
        <f aca="false">$B$4-13*($B$5+$B$6)/30-IF($B$11&lt;=13,$B$12,0)+0</f>
        <v>8876.66666666667</v>
      </c>
      <c r="S932" s="14" t="n">
        <f aca="false">$B$4-27*($B$5+$B$6)/30-IF($B$11&lt;=27,$B$12,0)+L932</f>
        <v>10056.3947784528</v>
      </c>
      <c r="T932" s="14" t="n">
        <f aca="false">$B$4-41*($B$5+$B$6)/30-IF($B$11&lt;=41,$B$12,0)+L932+M932</f>
        <v>70.8900916640687</v>
      </c>
      <c r="U932" s="14" t="n">
        <f aca="false">$B$4-55*($B$5+$B$6)/30-IF($B$11&lt;=55,$B$12,0)+L932+M932+N932</f>
        <v>1446.45731036723</v>
      </c>
      <c r="V932" s="14" t="n">
        <f aca="false">$B$4-69*($B$5+$B$6)/30-IF($B$11&lt;=69,$B$12,0)+L932+M932+N932+O932</f>
        <v>3280.38020561731</v>
      </c>
      <c r="W932" s="14" t="n">
        <f aca="false">$B$4-83*($B$5+$B$6)/30-IF($B$11&lt;=83,$B$12,0)+L932+M932+N932+O932+P932</f>
        <v>5368.99460253618</v>
      </c>
      <c r="X932" s="14" t="n">
        <f aca="false">$B$4-90*($B$5+$B$6)/30-IF($B$11&lt;=90,$B$12,0)+L932+M932+N932+O932+P932+Q932</f>
        <v>8146.24042380829</v>
      </c>
      <c r="AA932" s="14" t="n">
        <f aca="false">MIN(R932:X932)</f>
        <v>70.8900916640687</v>
      </c>
    </row>
    <row r="933" customFormat="false" ht="15" hidden="false" customHeight="false" outlineLevel="0" collapsed="false">
      <c r="K933" s="2" t="n">
        <v>928</v>
      </c>
      <c r="L933" s="14" t="n">
        <f aca="true">$B$16+NORMINV(RAND(),0,SQRT($B$13*($B$7+$B$8^2))*$B$9*(1-$B$10))</f>
        <v>4241.65235644435</v>
      </c>
      <c r="M933" s="14" t="n">
        <f aca="true">$B$16+NORMINV(RAND(),0,SQRT($B$13*($B$7+$B$8^2))*$B$9*(1-$B$10))</f>
        <v>4296.0694973654</v>
      </c>
      <c r="N933" s="14" t="n">
        <f aca="true">$B$16+NORMINV(RAND(),0,SQRT($B$13*($B$7+$B$8^2))*$B$9*(1-$B$10))</f>
        <v>4030.78736036246</v>
      </c>
      <c r="O933" s="14" t="n">
        <f aca="true">$B$16+NORMINV(RAND(),0,SQRT($B$13*($B$7+$B$8^2))*$B$9*(1-$B$10))</f>
        <v>3529.41959309314</v>
      </c>
      <c r="P933" s="14" t="n">
        <f aca="true">$B$16+NORMINV(RAND(),0,SQRT($B$13*($B$7+$B$8^2))*$B$9*(1-$B$10))</f>
        <v>4336.65737038666</v>
      </c>
      <c r="Q933" s="14" t="n">
        <f aca="true">$B$16+NORMINV(RAND(),0,SQRT($B$13*($B$7+$B$8^2))*$B$9*(1-$B$10))</f>
        <v>4099.19144292956</v>
      </c>
      <c r="R933" s="14" t="n">
        <f aca="false">$B$4-13*($B$5+$B$6)/30-IF($B$11&lt;=13,$B$12,0)+0</f>
        <v>8876.66666666667</v>
      </c>
      <c r="S933" s="14" t="n">
        <f aca="false">$B$4-27*($B$5+$B$6)/30-IF($B$11&lt;=27,$B$12,0)+L933</f>
        <v>10831.6523564443</v>
      </c>
      <c r="T933" s="14" t="n">
        <f aca="false">$B$4-41*($B$5+$B$6)/30-IF($B$11&lt;=41,$B$12,0)+L933+M933</f>
        <v>1656.25518714307</v>
      </c>
      <c r="U933" s="14" t="n">
        <f aca="false">$B$4-55*($B$5+$B$6)/30-IF($B$11&lt;=55,$B$12,0)+L933+M933+N933</f>
        <v>3400.37588083886</v>
      </c>
      <c r="V933" s="14" t="n">
        <f aca="false">$B$4-69*($B$5+$B$6)/30-IF($B$11&lt;=69,$B$12,0)+L933+M933+N933+O933</f>
        <v>4643.12880726534</v>
      </c>
      <c r="W933" s="14" t="n">
        <f aca="false">$B$4-83*($B$5+$B$6)/30-IF($B$11&lt;=83,$B$12,0)+L933+M933+N933+O933+P933</f>
        <v>6693.11951098534</v>
      </c>
      <c r="X933" s="14" t="n">
        <f aca="false">$B$4-90*($B$5+$B$6)/30-IF($B$11&lt;=90,$B$12,0)+L933+M933+N933+O933+P933+Q933</f>
        <v>9648.97762058157</v>
      </c>
      <c r="AA933" s="14" t="n">
        <f aca="false">MIN(R933:X933)</f>
        <v>1656.25518714307</v>
      </c>
    </row>
    <row r="934" customFormat="false" ht="15" hidden="false" customHeight="false" outlineLevel="0" collapsed="false">
      <c r="K934" s="2" t="n">
        <v>929</v>
      </c>
      <c r="L934" s="14" t="n">
        <f aca="true">$B$16+NORMINV(RAND(),0,SQRT($B$13*($B$7+$B$8^2))*$B$9*(1-$B$10))</f>
        <v>4422.59156928124</v>
      </c>
      <c r="M934" s="14" t="n">
        <f aca="true">$B$16+NORMINV(RAND(),0,SQRT($B$13*($B$7+$B$8^2))*$B$9*(1-$B$10))</f>
        <v>3702.93296606848</v>
      </c>
      <c r="N934" s="14" t="n">
        <f aca="true">$B$16+NORMINV(RAND(),0,SQRT($B$13*($B$7+$B$8^2))*$B$9*(1-$B$10))</f>
        <v>4428.51987635624</v>
      </c>
      <c r="O934" s="14" t="n">
        <f aca="true">$B$16+NORMINV(RAND(),0,SQRT($B$13*($B$7+$B$8^2))*$B$9*(1-$B$10))</f>
        <v>4288.14628053661</v>
      </c>
      <c r="P934" s="14" t="n">
        <f aca="true">$B$16+NORMINV(RAND(),0,SQRT($B$13*($B$7+$B$8^2))*$B$9*(1-$B$10))</f>
        <v>3787.6617621873</v>
      </c>
      <c r="Q934" s="14" t="n">
        <f aca="true">$B$16+NORMINV(RAND(),0,SQRT($B$13*($B$7+$B$8^2))*$B$9*(1-$B$10))</f>
        <v>4025.24852961318</v>
      </c>
      <c r="R934" s="14" t="n">
        <f aca="false">$B$4-13*($B$5+$B$6)/30-IF($B$11&lt;=13,$B$12,0)+0</f>
        <v>8876.66666666667</v>
      </c>
      <c r="S934" s="14" t="n">
        <f aca="false">$B$4-27*($B$5+$B$6)/30-IF($B$11&lt;=27,$B$12,0)+L934</f>
        <v>11012.5915692812</v>
      </c>
      <c r="T934" s="14" t="n">
        <f aca="false">$B$4-41*($B$5+$B$6)/30-IF($B$11&lt;=41,$B$12,0)+L934+M934</f>
        <v>1244.05786868305</v>
      </c>
      <c r="U934" s="14" t="n">
        <f aca="false">$B$4-55*($B$5+$B$6)/30-IF($B$11&lt;=55,$B$12,0)+L934+M934+N934</f>
        <v>3385.91107837263</v>
      </c>
      <c r="V934" s="14" t="n">
        <f aca="false">$B$4-69*($B$5+$B$6)/30-IF($B$11&lt;=69,$B$12,0)+L934+M934+N934+O934</f>
        <v>5387.39069224257</v>
      </c>
      <c r="W934" s="14" t="n">
        <f aca="false">$B$4-83*($B$5+$B$6)/30-IF($B$11&lt;=83,$B$12,0)+L934+M934+N934+O934+P934</f>
        <v>6888.3857877632</v>
      </c>
      <c r="X934" s="14" t="n">
        <f aca="false">$B$4-90*($B$5+$B$6)/30-IF($B$11&lt;=90,$B$12,0)+L934+M934+N934+O934+P934+Q934</f>
        <v>9770.30098404304</v>
      </c>
      <c r="AA934" s="14" t="n">
        <f aca="false">MIN(R934:X934)</f>
        <v>1244.05786868305</v>
      </c>
    </row>
    <row r="935" customFormat="false" ht="15" hidden="false" customHeight="false" outlineLevel="0" collapsed="false">
      <c r="K935" s="2" t="n">
        <v>930</v>
      </c>
      <c r="L935" s="14" t="n">
        <f aca="true">$B$16+NORMINV(RAND(),0,SQRT($B$13*($B$7+$B$8^2))*$B$9*(1-$B$10))</f>
        <v>4066.40192428558</v>
      </c>
      <c r="M935" s="14" t="n">
        <f aca="true">$B$16+NORMINV(RAND(),0,SQRT($B$13*($B$7+$B$8^2))*$B$9*(1-$B$10))</f>
        <v>4558.91161844693</v>
      </c>
      <c r="N935" s="14" t="n">
        <f aca="true">$B$16+NORMINV(RAND(),0,SQRT($B$13*($B$7+$B$8^2))*$B$9*(1-$B$10))</f>
        <v>3697.33740109657</v>
      </c>
      <c r="O935" s="14" t="n">
        <f aca="true">$B$16+NORMINV(RAND(),0,SQRT($B$13*($B$7+$B$8^2))*$B$9*(1-$B$10))</f>
        <v>4372.62966093576</v>
      </c>
      <c r="P935" s="14" t="n">
        <f aca="true">$B$16+NORMINV(RAND(),0,SQRT($B$13*($B$7+$B$8^2))*$B$9*(1-$B$10))</f>
        <v>4352.71509311395</v>
      </c>
      <c r="Q935" s="14" t="n">
        <f aca="true">$B$16+NORMINV(RAND(),0,SQRT($B$13*($B$7+$B$8^2))*$B$9*(1-$B$10))</f>
        <v>3722.94480307977</v>
      </c>
      <c r="R935" s="14" t="n">
        <f aca="false">$B$4-13*($B$5+$B$6)/30-IF($B$11&lt;=13,$B$12,0)+0</f>
        <v>8876.66666666667</v>
      </c>
      <c r="S935" s="14" t="n">
        <f aca="false">$B$4-27*($B$5+$B$6)/30-IF($B$11&lt;=27,$B$12,0)+L935</f>
        <v>10656.4019242856</v>
      </c>
      <c r="T935" s="14" t="n">
        <f aca="false">$B$4-41*($B$5+$B$6)/30-IF($B$11&lt;=41,$B$12,0)+L935+M935</f>
        <v>1743.84687606585</v>
      </c>
      <c r="U935" s="14" t="n">
        <f aca="false">$B$4-55*($B$5+$B$6)/30-IF($B$11&lt;=55,$B$12,0)+L935+M935+N935</f>
        <v>3154.51761049575</v>
      </c>
      <c r="V935" s="14" t="n">
        <f aca="false">$B$4-69*($B$5+$B$6)/30-IF($B$11&lt;=69,$B$12,0)+L935+M935+N935+O935</f>
        <v>5240.48060476484</v>
      </c>
      <c r="W935" s="14" t="n">
        <f aca="false">$B$4-83*($B$5+$B$6)/30-IF($B$11&lt;=83,$B$12,0)+L935+M935+N935+O935+P935</f>
        <v>7306.52903121212</v>
      </c>
      <c r="X935" s="14" t="n">
        <f aca="false">$B$4-90*($B$5+$B$6)/30-IF($B$11&lt;=90,$B$12,0)+L935+M935+N935+O935+P935+Q935</f>
        <v>9886.14050095856</v>
      </c>
      <c r="AA935" s="14" t="n">
        <f aca="false">MIN(R935:X935)</f>
        <v>1743.84687606585</v>
      </c>
    </row>
    <row r="936" customFormat="false" ht="15" hidden="false" customHeight="false" outlineLevel="0" collapsed="false">
      <c r="K936" s="2" t="n">
        <v>931</v>
      </c>
      <c r="L936" s="14" t="n">
        <f aca="true">$B$16+NORMINV(RAND(),0,SQRT($B$13*($B$7+$B$8^2))*$B$9*(1-$B$10))</f>
        <v>4338.7448041291</v>
      </c>
      <c r="M936" s="14" t="n">
        <f aca="true">$B$16+NORMINV(RAND(),0,SQRT($B$13*($B$7+$B$8^2))*$B$9*(1-$B$10))</f>
        <v>4116.46535714736</v>
      </c>
      <c r="N936" s="14" t="n">
        <f aca="true">$B$16+NORMINV(RAND(),0,SQRT($B$13*($B$7+$B$8^2))*$B$9*(1-$B$10))</f>
        <v>4606.78165100431</v>
      </c>
      <c r="O936" s="14" t="n">
        <f aca="true">$B$16+NORMINV(RAND(),0,SQRT($B$13*($B$7+$B$8^2))*$B$9*(1-$B$10))</f>
        <v>4302.3062058641</v>
      </c>
      <c r="P936" s="14" t="n">
        <f aca="true">$B$16+NORMINV(RAND(),0,SQRT($B$13*($B$7+$B$8^2))*$B$9*(1-$B$10))</f>
        <v>3881.44465408354</v>
      </c>
      <c r="Q936" s="14" t="n">
        <f aca="true">$B$16+NORMINV(RAND(),0,SQRT($B$13*($B$7+$B$8^2))*$B$9*(1-$B$10))</f>
        <v>3791.85282608834</v>
      </c>
      <c r="R936" s="14" t="n">
        <f aca="false">$B$4-13*($B$5+$B$6)/30-IF($B$11&lt;=13,$B$12,0)+0</f>
        <v>8876.66666666667</v>
      </c>
      <c r="S936" s="14" t="n">
        <f aca="false">$B$4-27*($B$5+$B$6)/30-IF($B$11&lt;=27,$B$12,0)+L936</f>
        <v>10928.7448041291</v>
      </c>
      <c r="T936" s="14" t="n">
        <f aca="false">$B$4-41*($B$5+$B$6)/30-IF($B$11&lt;=41,$B$12,0)+L936+M936</f>
        <v>1573.74349460979</v>
      </c>
      <c r="U936" s="14" t="n">
        <f aca="false">$B$4-55*($B$5+$B$6)/30-IF($B$11&lt;=55,$B$12,0)+L936+M936+N936</f>
        <v>3893.85847894744</v>
      </c>
      <c r="V936" s="14" t="n">
        <f aca="false">$B$4-69*($B$5+$B$6)/30-IF($B$11&lt;=69,$B$12,0)+L936+M936+N936+O936</f>
        <v>5909.49801814487</v>
      </c>
      <c r="W936" s="14" t="n">
        <f aca="false">$B$4-83*($B$5+$B$6)/30-IF($B$11&lt;=83,$B$12,0)+L936+M936+N936+O936+P936</f>
        <v>7504.27600556174</v>
      </c>
      <c r="X936" s="14" t="n">
        <f aca="false">$B$4-90*($B$5+$B$6)/30-IF($B$11&lt;=90,$B$12,0)+L936+M936+N936+O936+P936+Q936</f>
        <v>10152.7954983167</v>
      </c>
      <c r="AA936" s="14" t="n">
        <f aca="false">MIN(R936:X936)</f>
        <v>1573.74349460979</v>
      </c>
    </row>
    <row r="937" customFormat="false" ht="15" hidden="false" customHeight="false" outlineLevel="0" collapsed="false">
      <c r="K937" s="2" t="n">
        <v>932</v>
      </c>
      <c r="L937" s="14" t="n">
        <f aca="true">$B$16+NORMINV(RAND(),0,SQRT($B$13*($B$7+$B$8^2))*$B$9*(1-$B$10))</f>
        <v>4471.80379091665</v>
      </c>
      <c r="M937" s="14" t="n">
        <f aca="true">$B$16+NORMINV(RAND(),0,SQRT($B$13*($B$7+$B$8^2))*$B$9*(1-$B$10))</f>
        <v>4216.63601273754</v>
      </c>
      <c r="N937" s="14" t="n">
        <f aca="true">$B$16+NORMINV(RAND(),0,SQRT($B$13*($B$7+$B$8^2))*$B$9*(1-$B$10))</f>
        <v>4444.46715127596</v>
      </c>
      <c r="O937" s="14" t="n">
        <f aca="true">$B$16+NORMINV(RAND(),0,SQRT($B$13*($B$7+$B$8^2))*$B$9*(1-$B$10))</f>
        <v>3906.16209204914</v>
      </c>
      <c r="P937" s="14" t="n">
        <f aca="true">$B$16+NORMINV(RAND(),0,SQRT($B$13*($B$7+$B$8^2))*$B$9*(1-$B$10))</f>
        <v>4351.83917062358</v>
      </c>
      <c r="Q937" s="14" t="n">
        <f aca="true">$B$16+NORMINV(RAND(),0,SQRT($B$13*($B$7+$B$8^2))*$B$9*(1-$B$10))</f>
        <v>3760.20525568393</v>
      </c>
      <c r="R937" s="14" t="n">
        <f aca="false">$B$4-13*($B$5+$B$6)/30-IF($B$11&lt;=13,$B$12,0)+0</f>
        <v>8876.66666666667</v>
      </c>
      <c r="S937" s="14" t="n">
        <f aca="false">$B$4-27*($B$5+$B$6)/30-IF($B$11&lt;=27,$B$12,0)+L937</f>
        <v>11061.8037909166</v>
      </c>
      <c r="T937" s="14" t="n">
        <f aca="false">$B$4-41*($B$5+$B$6)/30-IF($B$11&lt;=41,$B$12,0)+L937+M937</f>
        <v>1806.97313698752</v>
      </c>
      <c r="U937" s="14" t="n">
        <f aca="false">$B$4-55*($B$5+$B$6)/30-IF($B$11&lt;=55,$B$12,0)+L937+M937+N937</f>
        <v>3964.77362159682</v>
      </c>
      <c r="V937" s="14" t="n">
        <f aca="false">$B$4-69*($B$5+$B$6)/30-IF($B$11&lt;=69,$B$12,0)+L937+M937+N937+O937</f>
        <v>5584.26904697929</v>
      </c>
      <c r="W937" s="14" t="n">
        <f aca="false">$B$4-83*($B$5+$B$6)/30-IF($B$11&lt;=83,$B$12,0)+L937+M937+N937+O937+P937</f>
        <v>7649.4415509362</v>
      </c>
      <c r="X937" s="14" t="n">
        <f aca="false">$B$4-90*($B$5+$B$6)/30-IF($B$11&lt;=90,$B$12,0)+L937+M937+N937+O937+P937+Q937</f>
        <v>10266.3134732868</v>
      </c>
      <c r="AA937" s="14" t="n">
        <f aca="false">MIN(R937:X937)</f>
        <v>1806.97313698752</v>
      </c>
    </row>
    <row r="938" customFormat="false" ht="15" hidden="false" customHeight="false" outlineLevel="0" collapsed="false">
      <c r="K938" s="2" t="n">
        <v>933</v>
      </c>
      <c r="L938" s="14" t="n">
        <f aca="true">$B$16+NORMINV(RAND(),0,SQRT($B$13*($B$7+$B$8^2))*$B$9*(1-$B$10))</f>
        <v>4185.9268898371</v>
      </c>
      <c r="M938" s="14" t="n">
        <f aca="true">$B$16+NORMINV(RAND(),0,SQRT($B$13*($B$7+$B$8^2))*$B$9*(1-$B$10))</f>
        <v>4184.97500499404</v>
      </c>
      <c r="N938" s="14" t="n">
        <f aca="true">$B$16+NORMINV(RAND(),0,SQRT($B$13*($B$7+$B$8^2))*$B$9*(1-$B$10))</f>
        <v>3800.98733276176</v>
      </c>
      <c r="O938" s="14" t="n">
        <f aca="true">$B$16+NORMINV(RAND(),0,SQRT($B$13*($B$7+$B$8^2))*$B$9*(1-$B$10))</f>
        <v>3405.70646249526</v>
      </c>
      <c r="P938" s="14" t="n">
        <f aca="true">$B$16+NORMINV(RAND(),0,SQRT($B$13*($B$7+$B$8^2))*$B$9*(1-$B$10))</f>
        <v>3525.31281749683</v>
      </c>
      <c r="Q938" s="14" t="n">
        <f aca="true">$B$16+NORMINV(RAND(),0,SQRT($B$13*($B$7+$B$8^2))*$B$9*(1-$B$10))</f>
        <v>4041.58512507901</v>
      </c>
      <c r="R938" s="14" t="n">
        <f aca="false">$B$4-13*($B$5+$B$6)/30-IF($B$11&lt;=13,$B$12,0)+0</f>
        <v>8876.66666666667</v>
      </c>
      <c r="S938" s="14" t="n">
        <f aca="false">$B$4-27*($B$5+$B$6)/30-IF($B$11&lt;=27,$B$12,0)+L938</f>
        <v>10775.9268898371</v>
      </c>
      <c r="T938" s="14" t="n">
        <f aca="false">$B$4-41*($B$5+$B$6)/30-IF($B$11&lt;=41,$B$12,0)+L938+M938</f>
        <v>1489.43522816447</v>
      </c>
      <c r="U938" s="14" t="n">
        <f aca="false">$B$4-55*($B$5+$B$6)/30-IF($B$11&lt;=55,$B$12,0)+L938+M938+N938</f>
        <v>3003.75589425956</v>
      </c>
      <c r="V938" s="14" t="n">
        <f aca="false">$B$4-69*($B$5+$B$6)/30-IF($B$11&lt;=69,$B$12,0)+L938+M938+N938+O938</f>
        <v>4122.79569008815</v>
      </c>
      <c r="W938" s="14" t="n">
        <f aca="false">$B$4-83*($B$5+$B$6)/30-IF($B$11&lt;=83,$B$12,0)+L938+M938+N938+O938+P938</f>
        <v>5361.44184091832</v>
      </c>
      <c r="X938" s="14" t="n">
        <f aca="false">$B$4-90*($B$5+$B$6)/30-IF($B$11&lt;=90,$B$12,0)+L938+M938+N938+O938+P938+Q938</f>
        <v>8259.693632664</v>
      </c>
      <c r="AA938" s="14" t="n">
        <f aca="false">MIN(R938:X938)</f>
        <v>1489.43522816447</v>
      </c>
    </row>
    <row r="939" customFormat="false" ht="15" hidden="false" customHeight="false" outlineLevel="0" collapsed="false">
      <c r="K939" s="2" t="n">
        <v>934</v>
      </c>
      <c r="L939" s="14" t="n">
        <f aca="true">$B$16+NORMINV(RAND(),0,SQRT($B$13*($B$7+$B$8^2))*$B$9*(1-$B$10))</f>
        <v>4524.82049497209</v>
      </c>
      <c r="M939" s="14" t="n">
        <f aca="true">$B$16+NORMINV(RAND(),0,SQRT($B$13*($B$7+$B$8^2))*$B$9*(1-$B$10))</f>
        <v>3786.01169084642</v>
      </c>
      <c r="N939" s="14" t="n">
        <f aca="true">$B$16+NORMINV(RAND(),0,SQRT($B$13*($B$7+$B$8^2))*$B$9*(1-$B$10))</f>
        <v>3666.57931491563</v>
      </c>
      <c r="O939" s="14" t="n">
        <f aca="true">$B$16+NORMINV(RAND(),0,SQRT($B$13*($B$7+$B$8^2))*$B$9*(1-$B$10))</f>
        <v>4443.14551833108</v>
      </c>
      <c r="P939" s="14" t="n">
        <f aca="true">$B$16+NORMINV(RAND(),0,SQRT($B$13*($B$7+$B$8^2))*$B$9*(1-$B$10))</f>
        <v>4028.28892964315</v>
      </c>
      <c r="Q939" s="14" t="n">
        <f aca="true">$B$16+NORMINV(RAND(),0,SQRT($B$13*($B$7+$B$8^2))*$B$9*(1-$B$10))</f>
        <v>3758.27326488602</v>
      </c>
      <c r="R939" s="14" t="n">
        <f aca="false">$B$4-13*($B$5+$B$6)/30-IF($B$11&lt;=13,$B$12,0)+0</f>
        <v>8876.66666666667</v>
      </c>
      <c r="S939" s="14" t="n">
        <f aca="false">$B$4-27*($B$5+$B$6)/30-IF($B$11&lt;=27,$B$12,0)+L939</f>
        <v>11114.8204949721</v>
      </c>
      <c r="T939" s="14" t="n">
        <f aca="false">$B$4-41*($B$5+$B$6)/30-IF($B$11&lt;=41,$B$12,0)+L939+M939</f>
        <v>1429.36551915184</v>
      </c>
      <c r="U939" s="14" t="n">
        <f aca="false">$B$4-55*($B$5+$B$6)/30-IF($B$11&lt;=55,$B$12,0)+L939+M939+N939</f>
        <v>2809.2781674008</v>
      </c>
      <c r="V939" s="14" t="n">
        <f aca="false">$B$4-69*($B$5+$B$6)/30-IF($B$11&lt;=69,$B$12,0)+L939+M939+N939+O939</f>
        <v>4965.75701906522</v>
      </c>
      <c r="W939" s="14" t="n">
        <f aca="false">$B$4-83*($B$5+$B$6)/30-IF($B$11&lt;=83,$B$12,0)+L939+M939+N939+O939+P939</f>
        <v>6707.3792820417</v>
      </c>
      <c r="X939" s="14" t="n">
        <f aca="false">$B$4-90*($B$5+$B$6)/30-IF($B$11&lt;=90,$B$12,0)+L939+M939+N939+O939+P939+Q939</f>
        <v>9322.31921359439</v>
      </c>
      <c r="AA939" s="14" t="n">
        <f aca="false">MIN(R939:X939)</f>
        <v>1429.36551915184</v>
      </c>
    </row>
    <row r="940" customFormat="false" ht="15" hidden="false" customHeight="false" outlineLevel="0" collapsed="false">
      <c r="K940" s="2" t="n">
        <v>935</v>
      </c>
      <c r="L940" s="14" t="n">
        <f aca="true">$B$16+NORMINV(RAND(),0,SQRT($B$13*($B$7+$B$8^2))*$B$9*(1-$B$10))</f>
        <v>4323.85887970587</v>
      </c>
      <c r="M940" s="14" t="n">
        <f aca="true">$B$16+NORMINV(RAND(),0,SQRT($B$13*($B$7+$B$8^2))*$B$9*(1-$B$10))</f>
        <v>4519.53454826598</v>
      </c>
      <c r="N940" s="14" t="n">
        <f aca="true">$B$16+NORMINV(RAND(),0,SQRT($B$13*($B$7+$B$8^2))*$B$9*(1-$B$10))</f>
        <v>4528.3283122834</v>
      </c>
      <c r="O940" s="14" t="n">
        <f aca="true">$B$16+NORMINV(RAND(),0,SQRT($B$13*($B$7+$B$8^2))*$B$9*(1-$B$10))</f>
        <v>4346.66197695493</v>
      </c>
      <c r="P940" s="14" t="n">
        <f aca="true">$B$16+NORMINV(RAND(),0,SQRT($B$13*($B$7+$B$8^2))*$B$9*(1-$B$10))</f>
        <v>4610.38805358341</v>
      </c>
      <c r="Q940" s="14" t="n">
        <f aca="true">$B$16+NORMINV(RAND(),0,SQRT($B$13*($B$7+$B$8^2))*$B$9*(1-$B$10))</f>
        <v>3740.55304260944</v>
      </c>
      <c r="R940" s="14" t="n">
        <f aca="false">$B$4-13*($B$5+$B$6)/30-IF($B$11&lt;=13,$B$12,0)+0</f>
        <v>8876.66666666667</v>
      </c>
      <c r="S940" s="14" t="n">
        <f aca="false">$B$4-27*($B$5+$B$6)/30-IF($B$11&lt;=27,$B$12,0)+L940</f>
        <v>10913.8588797059</v>
      </c>
      <c r="T940" s="14" t="n">
        <f aca="false">$B$4-41*($B$5+$B$6)/30-IF($B$11&lt;=41,$B$12,0)+L940+M940</f>
        <v>1961.92676130518</v>
      </c>
      <c r="U940" s="14" t="n">
        <f aca="false">$B$4-55*($B$5+$B$6)/30-IF($B$11&lt;=55,$B$12,0)+L940+M940+N940</f>
        <v>4203.58840692191</v>
      </c>
      <c r="V940" s="14" t="n">
        <f aca="false">$B$4-69*($B$5+$B$6)/30-IF($B$11&lt;=69,$B$12,0)+L940+M940+N940+O940</f>
        <v>6263.58371721017</v>
      </c>
      <c r="W940" s="14" t="n">
        <f aca="false">$B$4-83*($B$5+$B$6)/30-IF($B$11&lt;=83,$B$12,0)+L940+M940+N940+O940+P940</f>
        <v>8587.30510412692</v>
      </c>
      <c r="X940" s="14" t="n">
        <f aca="false">$B$4-90*($B$5+$B$6)/30-IF($B$11&lt;=90,$B$12,0)+L940+M940+N940+O940+P940+Q940</f>
        <v>11184.524813403</v>
      </c>
      <c r="AA940" s="14" t="n">
        <f aca="false">MIN(R940:X940)</f>
        <v>1961.92676130518</v>
      </c>
    </row>
    <row r="941" customFormat="false" ht="15" hidden="false" customHeight="false" outlineLevel="0" collapsed="false">
      <c r="K941" s="2" t="n">
        <v>936</v>
      </c>
      <c r="L941" s="14" t="n">
        <f aca="true">$B$16+NORMINV(RAND(),0,SQRT($B$13*($B$7+$B$8^2))*$B$9*(1-$B$10))</f>
        <v>4116.93304819447</v>
      </c>
      <c r="M941" s="14" t="n">
        <f aca="true">$B$16+NORMINV(RAND(),0,SQRT($B$13*($B$7+$B$8^2))*$B$9*(1-$B$10))</f>
        <v>3845.83436849263</v>
      </c>
      <c r="N941" s="14" t="n">
        <f aca="true">$B$16+NORMINV(RAND(),0,SQRT($B$13*($B$7+$B$8^2))*$B$9*(1-$B$10))</f>
        <v>4109.95521235634</v>
      </c>
      <c r="O941" s="14" t="n">
        <f aca="true">$B$16+NORMINV(RAND(),0,SQRT($B$13*($B$7+$B$8^2))*$B$9*(1-$B$10))</f>
        <v>3515.03741534669</v>
      </c>
      <c r="P941" s="14" t="n">
        <f aca="true">$B$16+NORMINV(RAND(),0,SQRT($B$13*($B$7+$B$8^2))*$B$9*(1-$B$10))</f>
        <v>3863.32999306547</v>
      </c>
      <c r="Q941" s="14" t="n">
        <f aca="true">$B$16+NORMINV(RAND(),0,SQRT($B$13*($B$7+$B$8^2))*$B$9*(1-$B$10))</f>
        <v>4065.86553707333</v>
      </c>
      <c r="R941" s="14" t="n">
        <f aca="false">$B$4-13*($B$5+$B$6)/30-IF($B$11&lt;=13,$B$12,0)+0</f>
        <v>8876.66666666667</v>
      </c>
      <c r="S941" s="14" t="n">
        <f aca="false">$B$4-27*($B$5+$B$6)/30-IF($B$11&lt;=27,$B$12,0)+L941</f>
        <v>10706.9330481945</v>
      </c>
      <c r="T941" s="14" t="n">
        <f aca="false">$B$4-41*($B$5+$B$6)/30-IF($B$11&lt;=41,$B$12,0)+L941+M941</f>
        <v>1081.30075002043</v>
      </c>
      <c r="U941" s="14" t="n">
        <f aca="false">$B$4-55*($B$5+$B$6)/30-IF($B$11&lt;=55,$B$12,0)+L941+M941+N941</f>
        <v>2904.5892957101</v>
      </c>
      <c r="V941" s="14" t="n">
        <f aca="false">$B$4-69*($B$5+$B$6)/30-IF($B$11&lt;=69,$B$12,0)+L941+M941+N941+O941</f>
        <v>4132.96004439013</v>
      </c>
      <c r="W941" s="14" t="n">
        <f aca="false">$B$4-83*($B$5+$B$6)/30-IF($B$11&lt;=83,$B$12,0)+L941+M941+N941+O941+P941</f>
        <v>5709.62337078893</v>
      </c>
      <c r="X941" s="14" t="n">
        <f aca="false">$B$4-90*($B$5+$B$6)/30-IF($B$11&lt;=90,$B$12,0)+L941+M941+N941+O941+P941+Q941</f>
        <v>8632.15557452893</v>
      </c>
      <c r="AA941" s="14" t="n">
        <f aca="false">MIN(R941:X941)</f>
        <v>1081.30075002043</v>
      </c>
    </row>
    <row r="942" customFormat="false" ht="15" hidden="false" customHeight="false" outlineLevel="0" collapsed="false">
      <c r="K942" s="2" t="n">
        <v>937</v>
      </c>
      <c r="L942" s="14" t="n">
        <f aca="true">$B$16+NORMINV(RAND(),0,SQRT($B$13*($B$7+$B$8^2))*$B$9*(1-$B$10))</f>
        <v>4010.79486584137</v>
      </c>
      <c r="M942" s="14" t="n">
        <f aca="true">$B$16+NORMINV(RAND(),0,SQRT($B$13*($B$7+$B$8^2))*$B$9*(1-$B$10))</f>
        <v>3928.73030527118</v>
      </c>
      <c r="N942" s="14" t="n">
        <f aca="true">$B$16+NORMINV(RAND(),0,SQRT($B$13*($B$7+$B$8^2))*$B$9*(1-$B$10))</f>
        <v>4489.36974222238</v>
      </c>
      <c r="O942" s="14" t="n">
        <f aca="true">$B$16+NORMINV(RAND(),0,SQRT($B$13*($B$7+$B$8^2))*$B$9*(1-$B$10))</f>
        <v>3533.28308893515</v>
      </c>
      <c r="P942" s="14" t="n">
        <f aca="true">$B$16+NORMINV(RAND(),0,SQRT($B$13*($B$7+$B$8^2))*$B$9*(1-$B$10))</f>
        <v>3843.88211382736</v>
      </c>
      <c r="Q942" s="14" t="n">
        <f aca="true">$B$16+NORMINV(RAND(),0,SQRT($B$13*($B$7+$B$8^2))*$B$9*(1-$B$10))</f>
        <v>3974.82961948327</v>
      </c>
      <c r="R942" s="14" t="n">
        <f aca="false">$B$4-13*($B$5+$B$6)/30-IF($B$11&lt;=13,$B$12,0)+0</f>
        <v>8876.66666666667</v>
      </c>
      <c r="S942" s="14" t="n">
        <f aca="false">$B$4-27*($B$5+$B$6)/30-IF($B$11&lt;=27,$B$12,0)+L942</f>
        <v>10600.7948658414</v>
      </c>
      <c r="T942" s="14" t="n">
        <f aca="false">$B$4-41*($B$5+$B$6)/30-IF($B$11&lt;=41,$B$12,0)+L942+M942</f>
        <v>1058.05850444588</v>
      </c>
      <c r="U942" s="14" t="n">
        <f aca="false">$B$4-55*($B$5+$B$6)/30-IF($B$11&lt;=55,$B$12,0)+L942+M942+N942</f>
        <v>3260.76158000159</v>
      </c>
      <c r="V942" s="14" t="n">
        <f aca="false">$B$4-69*($B$5+$B$6)/30-IF($B$11&lt;=69,$B$12,0)+L942+M942+N942+O942</f>
        <v>4507.37800227008</v>
      </c>
      <c r="W942" s="14" t="n">
        <f aca="false">$B$4-83*($B$5+$B$6)/30-IF($B$11&lt;=83,$B$12,0)+L942+M942+N942+O942+P942</f>
        <v>6064.59344943077</v>
      </c>
      <c r="X942" s="14" t="n">
        <f aca="false">$B$4-90*($B$5+$B$6)/30-IF($B$11&lt;=90,$B$12,0)+L942+M942+N942+O942+P942+Q942</f>
        <v>8896.0897355807</v>
      </c>
      <c r="AA942" s="14" t="n">
        <f aca="false">MIN(R942:X942)</f>
        <v>1058.05850444588</v>
      </c>
    </row>
    <row r="943" customFormat="false" ht="15" hidden="false" customHeight="false" outlineLevel="0" collapsed="false">
      <c r="K943" s="2" t="n">
        <v>938</v>
      </c>
      <c r="L943" s="14" t="n">
        <f aca="true">$B$16+NORMINV(RAND(),0,SQRT($B$13*($B$7+$B$8^2))*$B$9*(1-$B$10))</f>
        <v>4374.7067941086</v>
      </c>
      <c r="M943" s="14" t="n">
        <f aca="true">$B$16+NORMINV(RAND(),0,SQRT($B$13*($B$7+$B$8^2))*$B$9*(1-$B$10))</f>
        <v>3613.13821884686</v>
      </c>
      <c r="N943" s="14" t="n">
        <f aca="true">$B$16+NORMINV(RAND(),0,SQRT($B$13*($B$7+$B$8^2))*$B$9*(1-$B$10))</f>
        <v>4291.5598727549</v>
      </c>
      <c r="O943" s="14" t="n">
        <f aca="true">$B$16+NORMINV(RAND(),0,SQRT($B$13*($B$7+$B$8^2))*$B$9*(1-$B$10))</f>
        <v>4237.91126611827</v>
      </c>
      <c r="P943" s="14" t="n">
        <f aca="true">$B$16+NORMINV(RAND(),0,SQRT($B$13*($B$7+$B$8^2))*$B$9*(1-$B$10))</f>
        <v>4199.82948503906</v>
      </c>
      <c r="Q943" s="14" t="n">
        <f aca="true">$B$16+NORMINV(RAND(),0,SQRT($B$13*($B$7+$B$8^2))*$B$9*(1-$B$10))</f>
        <v>4142.19632954188</v>
      </c>
      <c r="R943" s="14" t="n">
        <f aca="false">$B$4-13*($B$5+$B$6)/30-IF($B$11&lt;=13,$B$12,0)+0</f>
        <v>8876.66666666667</v>
      </c>
      <c r="S943" s="14" t="n">
        <f aca="false">$B$4-27*($B$5+$B$6)/30-IF($B$11&lt;=27,$B$12,0)+L943</f>
        <v>10964.7067941086</v>
      </c>
      <c r="T943" s="14" t="n">
        <f aca="false">$B$4-41*($B$5+$B$6)/30-IF($B$11&lt;=41,$B$12,0)+L943+M943</f>
        <v>1106.37834628879</v>
      </c>
      <c r="U943" s="14" t="n">
        <f aca="false">$B$4-55*($B$5+$B$6)/30-IF($B$11&lt;=55,$B$12,0)+L943+M943+N943</f>
        <v>3111.27155237703</v>
      </c>
      <c r="V943" s="14" t="n">
        <f aca="false">$B$4-69*($B$5+$B$6)/30-IF($B$11&lt;=69,$B$12,0)+L943+M943+N943+O943</f>
        <v>5062.51615182863</v>
      </c>
      <c r="W943" s="14" t="n">
        <f aca="false">$B$4-83*($B$5+$B$6)/30-IF($B$11&lt;=83,$B$12,0)+L943+M943+N943+O943+P943</f>
        <v>6975.67897020103</v>
      </c>
      <c r="X943" s="14" t="n">
        <f aca="false">$B$4-90*($B$5+$B$6)/30-IF($B$11&lt;=90,$B$12,0)+L943+M943+N943+O943+P943+Q943</f>
        <v>9974.54196640957</v>
      </c>
      <c r="AA943" s="14" t="n">
        <f aca="false">MIN(R943:X943)</f>
        <v>1106.37834628879</v>
      </c>
    </row>
    <row r="944" customFormat="false" ht="15" hidden="false" customHeight="false" outlineLevel="0" collapsed="false">
      <c r="K944" s="2" t="n">
        <v>939</v>
      </c>
      <c r="L944" s="14" t="n">
        <f aca="true">$B$16+NORMINV(RAND(),0,SQRT($B$13*($B$7+$B$8^2))*$B$9*(1-$B$10))</f>
        <v>4253.60636580976</v>
      </c>
      <c r="M944" s="14" t="n">
        <f aca="true">$B$16+NORMINV(RAND(),0,SQRT($B$13*($B$7+$B$8^2))*$B$9*(1-$B$10))</f>
        <v>4231.92804918747</v>
      </c>
      <c r="N944" s="14" t="n">
        <f aca="true">$B$16+NORMINV(RAND(),0,SQRT($B$13*($B$7+$B$8^2))*$B$9*(1-$B$10))</f>
        <v>3853.50343637917</v>
      </c>
      <c r="O944" s="14" t="n">
        <f aca="true">$B$16+NORMINV(RAND(),0,SQRT($B$13*($B$7+$B$8^2))*$B$9*(1-$B$10))</f>
        <v>4355.36670075264</v>
      </c>
      <c r="P944" s="14" t="n">
        <f aca="true">$B$16+NORMINV(RAND(),0,SQRT($B$13*($B$7+$B$8^2))*$B$9*(1-$B$10))</f>
        <v>3946.97940361306</v>
      </c>
      <c r="Q944" s="14" t="n">
        <f aca="true">$B$16+NORMINV(RAND(),0,SQRT($B$13*($B$7+$B$8^2))*$B$9*(1-$B$10))</f>
        <v>4092.41078614642</v>
      </c>
      <c r="R944" s="14" t="n">
        <f aca="false">$B$4-13*($B$5+$B$6)/30-IF($B$11&lt;=13,$B$12,0)+0</f>
        <v>8876.66666666667</v>
      </c>
      <c r="S944" s="14" t="n">
        <f aca="false">$B$4-27*($B$5+$B$6)/30-IF($B$11&lt;=27,$B$12,0)+L944</f>
        <v>10843.6063658098</v>
      </c>
      <c r="T944" s="14" t="n">
        <f aca="false">$B$4-41*($B$5+$B$6)/30-IF($B$11&lt;=41,$B$12,0)+L944+M944</f>
        <v>1604.06774833055</v>
      </c>
      <c r="U944" s="14" t="n">
        <f aca="false">$B$4-55*($B$5+$B$6)/30-IF($B$11&lt;=55,$B$12,0)+L944+M944+N944</f>
        <v>3170.90451804305</v>
      </c>
      <c r="V944" s="14" t="n">
        <f aca="false">$B$4-69*($B$5+$B$6)/30-IF($B$11&lt;=69,$B$12,0)+L944+M944+N944+O944</f>
        <v>5239.60455212902</v>
      </c>
      <c r="W944" s="14" t="n">
        <f aca="false">$B$4-83*($B$5+$B$6)/30-IF($B$11&lt;=83,$B$12,0)+L944+M944+N944+O944+P944</f>
        <v>6899.91728907541</v>
      </c>
      <c r="X944" s="14" t="n">
        <f aca="false">$B$4-90*($B$5+$B$6)/30-IF($B$11&lt;=90,$B$12,0)+L944+M944+N944+O944+P944+Q944</f>
        <v>9848.9947418885</v>
      </c>
      <c r="AA944" s="14" t="n">
        <f aca="false">MIN(R944:X944)</f>
        <v>1604.06774833055</v>
      </c>
    </row>
    <row r="945" customFormat="false" ht="15" hidden="false" customHeight="false" outlineLevel="0" collapsed="false">
      <c r="K945" s="2" t="n">
        <v>940</v>
      </c>
      <c r="L945" s="14" t="n">
        <f aca="true">$B$16+NORMINV(RAND(),0,SQRT($B$13*($B$7+$B$8^2))*$B$9*(1-$B$10))</f>
        <v>4399.86832212346</v>
      </c>
      <c r="M945" s="14" t="n">
        <f aca="true">$B$16+NORMINV(RAND(),0,SQRT($B$13*($B$7+$B$8^2))*$B$9*(1-$B$10))</f>
        <v>4080.15287627796</v>
      </c>
      <c r="N945" s="14" t="n">
        <f aca="true">$B$16+NORMINV(RAND(),0,SQRT($B$13*($B$7+$B$8^2))*$B$9*(1-$B$10))</f>
        <v>4620.31670511009</v>
      </c>
      <c r="O945" s="14" t="n">
        <f aca="true">$B$16+NORMINV(RAND(),0,SQRT($B$13*($B$7+$B$8^2))*$B$9*(1-$B$10))</f>
        <v>3277.63496630547</v>
      </c>
      <c r="P945" s="14" t="n">
        <f aca="true">$B$16+NORMINV(RAND(),0,SQRT($B$13*($B$7+$B$8^2))*$B$9*(1-$B$10))</f>
        <v>4692.5225088799</v>
      </c>
      <c r="Q945" s="14" t="n">
        <f aca="true">$B$16+NORMINV(RAND(),0,SQRT($B$13*($B$7+$B$8^2))*$B$9*(1-$B$10))</f>
        <v>3883.05293787829</v>
      </c>
      <c r="R945" s="14" t="n">
        <f aca="false">$B$4-13*($B$5+$B$6)/30-IF($B$11&lt;=13,$B$12,0)+0</f>
        <v>8876.66666666667</v>
      </c>
      <c r="S945" s="14" t="n">
        <f aca="false">$B$4-27*($B$5+$B$6)/30-IF($B$11&lt;=27,$B$12,0)+L945</f>
        <v>10989.8683221235</v>
      </c>
      <c r="T945" s="14" t="n">
        <f aca="false">$B$4-41*($B$5+$B$6)/30-IF($B$11&lt;=41,$B$12,0)+L945+M945</f>
        <v>1598.55453173475</v>
      </c>
      <c r="U945" s="14" t="n">
        <f aca="false">$B$4-55*($B$5+$B$6)/30-IF($B$11&lt;=55,$B$12,0)+L945+M945+N945</f>
        <v>3932.20457017818</v>
      </c>
      <c r="V945" s="14" t="n">
        <f aca="false">$B$4-69*($B$5+$B$6)/30-IF($B$11&lt;=69,$B$12,0)+L945+M945+N945+O945</f>
        <v>4923.17286981698</v>
      </c>
      <c r="W945" s="14" t="n">
        <f aca="false">$B$4-83*($B$5+$B$6)/30-IF($B$11&lt;=83,$B$12,0)+L945+M945+N945+O945+P945</f>
        <v>7329.02871203021</v>
      </c>
      <c r="X945" s="14" t="n">
        <f aca="false">$B$4-90*($B$5+$B$6)/30-IF($B$11&lt;=90,$B$12,0)+L945+M945+N945+O945+P945+Q945</f>
        <v>10068.7483165752</v>
      </c>
      <c r="AA945" s="14" t="n">
        <f aca="false">MIN(R945:X945)</f>
        <v>1598.55453173475</v>
      </c>
    </row>
    <row r="946" customFormat="false" ht="15" hidden="false" customHeight="false" outlineLevel="0" collapsed="false">
      <c r="K946" s="2" t="n">
        <v>941</v>
      </c>
      <c r="L946" s="14" t="n">
        <f aca="true">$B$16+NORMINV(RAND(),0,SQRT($B$13*($B$7+$B$8^2))*$B$9*(1-$B$10))</f>
        <v>4296.06739234807</v>
      </c>
      <c r="M946" s="14" t="n">
        <f aca="true">$B$16+NORMINV(RAND(),0,SQRT($B$13*($B$7+$B$8^2))*$B$9*(1-$B$10))</f>
        <v>4686.07336648752</v>
      </c>
      <c r="N946" s="14" t="n">
        <f aca="true">$B$16+NORMINV(RAND(),0,SQRT($B$13*($B$7+$B$8^2))*$B$9*(1-$B$10))</f>
        <v>4068.95116916007</v>
      </c>
      <c r="O946" s="14" t="n">
        <f aca="true">$B$16+NORMINV(RAND(),0,SQRT($B$13*($B$7+$B$8^2))*$B$9*(1-$B$10))</f>
        <v>4312.93835418215</v>
      </c>
      <c r="P946" s="14" t="n">
        <f aca="true">$B$16+NORMINV(RAND(),0,SQRT($B$13*($B$7+$B$8^2))*$B$9*(1-$B$10))</f>
        <v>4750.39075887882</v>
      </c>
      <c r="Q946" s="14" t="n">
        <f aca="true">$B$16+NORMINV(RAND(),0,SQRT($B$13*($B$7+$B$8^2))*$B$9*(1-$B$10))</f>
        <v>4198.67022416395</v>
      </c>
      <c r="R946" s="14" t="n">
        <f aca="false">$B$4-13*($B$5+$B$6)/30-IF($B$11&lt;=13,$B$12,0)+0</f>
        <v>8876.66666666667</v>
      </c>
      <c r="S946" s="14" t="n">
        <f aca="false">$B$4-27*($B$5+$B$6)/30-IF($B$11&lt;=27,$B$12,0)+L946</f>
        <v>10886.0673923481</v>
      </c>
      <c r="T946" s="14" t="n">
        <f aca="false">$B$4-41*($B$5+$B$6)/30-IF($B$11&lt;=41,$B$12,0)+L946+M946</f>
        <v>2100.67409216892</v>
      </c>
      <c r="U946" s="14" t="n">
        <f aca="false">$B$4-55*($B$5+$B$6)/30-IF($B$11&lt;=55,$B$12,0)+L946+M946+N946</f>
        <v>3882.95859466232</v>
      </c>
      <c r="V946" s="14" t="n">
        <f aca="false">$B$4-69*($B$5+$B$6)/30-IF($B$11&lt;=69,$B$12,0)+L946+M946+N946+O946</f>
        <v>5909.23028217781</v>
      </c>
      <c r="W946" s="14" t="n">
        <f aca="false">$B$4-83*($B$5+$B$6)/30-IF($B$11&lt;=83,$B$12,0)+L946+M946+N946+O946+P946</f>
        <v>8372.95437438996</v>
      </c>
      <c r="X946" s="14" t="n">
        <f aca="false">$B$4-90*($B$5+$B$6)/30-IF($B$11&lt;=90,$B$12,0)+L946+M946+N946+O946+P946+Q946</f>
        <v>11428.2912652206</v>
      </c>
      <c r="AA946" s="14" t="n">
        <f aca="false">MIN(R946:X946)</f>
        <v>2100.67409216892</v>
      </c>
    </row>
    <row r="947" customFormat="false" ht="15" hidden="false" customHeight="false" outlineLevel="0" collapsed="false">
      <c r="K947" s="2" t="n">
        <v>942</v>
      </c>
      <c r="L947" s="14" t="n">
        <f aca="true">$B$16+NORMINV(RAND(),0,SQRT($B$13*($B$7+$B$8^2))*$B$9*(1-$B$10))</f>
        <v>4461.0294698394</v>
      </c>
      <c r="M947" s="14" t="n">
        <f aca="true">$B$16+NORMINV(RAND(),0,SQRT($B$13*($B$7+$B$8^2))*$B$9*(1-$B$10))</f>
        <v>3848.55184182814</v>
      </c>
      <c r="N947" s="14" t="n">
        <f aca="true">$B$16+NORMINV(RAND(),0,SQRT($B$13*($B$7+$B$8^2))*$B$9*(1-$B$10))</f>
        <v>3838.42158711327</v>
      </c>
      <c r="O947" s="14" t="n">
        <f aca="true">$B$16+NORMINV(RAND(),0,SQRT($B$13*($B$7+$B$8^2))*$B$9*(1-$B$10))</f>
        <v>4321.38127454225</v>
      </c>
      <c r="P947" s="14" t="n">
        <f aca="true">$B$16+NORMINV(RAND(),0,SQRT($B$13*($B$7+$B$8^2))*$B$9*(1-$B$10))</f>
        <v>4443.08390166639</v>
      </c>
      <c r="Q947" s="14" t="n">
        <f aca="true">$B$16+NORMINV(RAND(),0,SQRT($B$13*($B$7+$B$8^2))*$B$9*(1-$B$10))</f>
        <v>3837.24995760496</v>
      </c>
      <c r="R947" s="14" t="n">
        <f aca="false">$B$4-13*($B$5+$B$6)/30-IF($B$11&lt;=13,$B$12,0)+0</f>
        <v>8876.66666666667</v>
      </c>
      <c r="S947" s="14" t="n">
        <f aca="false">$B$4-27*($B$5+$B$6)/30-IF($B$11&lt;=27,$B$12,0)+L947</f>
        <v>11051.0294698394</v>
      </c>
      <c r="T947" s="14" t="n">
        <f aca="false">$B$4-41*($B$5+$B$6)/30-IF($B$11&lt;=41,$B$12,0)+L947+M947</f>
        <v>1428.11464500087</v>
      </c>
      <c r="U947" s="14" t="n">
        <f aca="false">$B$4-55*($B$5+$B$6)/30-IF($B$11&lt;=55,$B$12,0)+L947+M947+N947</f>
        <v>2979.86956544747</v>
      </c>
      <c r="V947" s="14" t="n">
        <f aca="false">$B$4-69*($B$5+$B$6)/30-IF($B$11&lt;=69,$B$12,0)+L947+M947+N947+O947</f>
        <v>5014.58417332305</v>
      </c>
      <c r="W947" s="14" t="n">
        <f aca="false">$B$4-83*($B$5+$B$6)/30-IF($B$11&lt;=83,$B$12,0)+L947+M947+N947+O947+P947</f>
        <v>7171.00140832277</v>
      </c>
      <c r="X947" s="14" t="n">
        <f aca="false">$B$4-90*($B$5+$B$6)/30-IF($B$11&lt;=90,$B$12,0)+L947+M947+N947+O947+P947+Q947</f>
        <v>9864.9180325944</v>
      </c>
      <c r="AA947" s="14" t="n">
        <f aca="false">MIN(R947:X947)</f>
        <v>1428.11464500087</v>
      </c>
    </row>
    <row r="948" customFormat="false" ht="15" hidden="false" customHeight="false" outlineLevel="0" collapsed="false">
      <c r="K948" s="2" t="n">
        <v>943</v>
      </c>
      <c r="L948" s="14" t="n">
        <f aca="true">$B$16+NORMINV(RAND(),0,SQRT($B$13*($B$7+$B$8^2))*$B$9*(1-$B$10))</f>
        <v>3822.85549584617</v>
      </c>
      <c r="M948" s="14" t="n">
        <f aca="true">$B$16+NORMINV(RAND(),0,SQRT($B$13*($B$7+$B$8^2))*$B$9*(1-$B$10))</f>
        <v>4594.62093490596</v>
      </c>
      <c r="N948" s="14" t="n">
        <f aca="true">$B$16+NORMINV(RAND(),0,SQRT($B$13*($B$7+$B$8^2))*$B$9*(1-$B$10))</f>
        <v>3767.04054634551</v>
      </c>
      <c r="O948" s="14" t="n">
        <f aca="true">$B$16+NORMINV(RAND(),0,SQRT($B$13*($B$7+$B$8^2))*$B$9*(1-$B$10))</f>
        <v>3890.54668029063</v>
      </c>
      <c r="P948" s="14" t="n">
        <f aca="true">$B$16+NORMINV(RAND(),0,SQRT($B$13*($B$7+$B$8^2))*$B$9*(1-$B$10))</f>
        <v>4013.77753435062</v>
      </c>
      <c r="Q948" s="14" t="n">
        <f aca="true">$B$16+NORMINV(RAND(),0,SQRT($B$13*($B$7+$B$8^2))*$B$9*(1-$B$10))</f>
        <v>3914.00664428399</v>
      </c>
      <c r="R948" s="14" t="n">
        <f aca="false">$B$4-13*($B$5+$B$6)/30-IF($B$11&lt;=13,$B$12,0)+0</f>
        <v>8876.66666666667</v>
      </c>
      <c r="S948" s="14" t="n">
        <f aca="false">$B$4-27*($B$5+$B$6)/30-IF($B$11&lt;=27,$B$12,0)+L948</f>
        <v>10412.8554958462</v>
      </c>
      <c r="T948" s="14" t="n">
        <f aca="false">$B$4-41*($B$5+$B$6)/30-IF($B$11&lt;=41,$B$12,0)+L948+M948</f>
        <v>1536.00976408547</v>
      </c>
      <c r="U948" s="14" t="n">
        <f aca="false">$B$4-55*($B$5+$B$6)/30-IF($B$11&lt;=55,$B$12,0)+L948+M948+N948</f>
        <v>3016.38364376431</v>
      </c>
      <c r="V948" s="14" t="n">
        <f aca="false">$B$4-69*($B$5+$B$6)/30-IF($B$11&lt;=69,$B$12,0)+L948+M948+N948+O948</f>
        <v>4620.26365738827</v>
      </c>
      <c r="W948" s="14" t="n">
        <f aca="false">$B$4-83*($B$5+$B$6)/30-IF($B$11&lt;=83,$B$12,0)+L948+M948+N948+O948+P948</f>
        <v>6347.37452507223</v>
      </c>
      <c r="X948" s="14" t="n">
        <f aca="false">$B$4-90*($B$5+$B$6)/30-IF($B$11&lt;=90,$B$12,0)+L948+M948+N948+O948+P948+Q948</f>
        <v>9118.04783602289</v>
      </c>
      <c r="AA948" s="14" t="n">
        <f aca="false">MIN(R948:X948)</f>
        <v>1536.00976408547</v>
      </c>
    </row>
    <row r="949" customFormat="false" ht="15" hidden="false" customHeight="false" outlineLevel="0" collapsed="false">
      <c r="K949" s="2" t="n">
        <v>944</v>
      </c>
      <c r="L949" s="14" t="n">
        <f aca="true">$B$16+NORMINV(RAND(),0,SQRT($B$13*($B$7+$B$8^2))*$B$9*(1-$B$10))</f>
        <v>4577.45656330702</v>
      </c>
      <c r="M949" s="14" t="n">
        <f aca="true">$B$16+NORMINV(RAND(),0,SQRT($B$13*($B$7+$B$8^2))*$B$9*(1-$B$10))</f>
        <v>4399.13063078337</v>
      </c>
      <c r="N949" s="14" t="n">
        <f aca="true">$B$16+NORMINV(RAND(),0,SQRT($B$13*($B$7+$B$8^2))*$B$9*(1-$B$10))</f>
        <v>3878.65199757586</v>
      </c>
      <c r="O949" s="14" t="n">
        <f aca="true">$B$16+NORMINV(RAND(),0,SQRT($B$13*($B$7+$B$8^2))*$B$9*(1-$B$10))</f>
        <v>3976.825362056</v>
      </c>
      <c r="P949" s="14" t="n">
        <f aca="true">$B$16+NORMINV(RAND(),0,SQRT($B$13*($B$7+$B$8^2))*$B$9*(1-$B$10))</f>
        <v>4548.07062648391</v>
      </c>
      <c r="Q949" s="14" t="n">
        <f aca="true">$B$16+NORMINV(RAND(),0,SQRT($B$13*($B$7+$B$8^2))*$B$9*(1-$B$10))</f>
        <v>4110.26187610734</v>
      </c>
      <c r="R949" s="14" t="n">
        <f aca="false">$B$4-13*($B$5+$B$6)/30-IF($B$11&lt;=13,$B$12,0)+0</f>
        <v>8876.66666666667</v>
      </c>
      <c r="S949" s="14" t="n">
        <f aca="false">$B$4-27*($B$5+$B$6)/30-IF($B$11&lt;=27,$B$12,0)+L949</f>
        <v>11167.456563307</v>
      </c>
      <c r="T949" s="14" t="n">
        <f aca="false">$B$4-41*($B$5+$B$6)/30-IF($B$11&lt;=41,$B$12,0)+L949+M949</f>
        <v>2095.12052742372</v>
      </c>
      <c r="U949" s="14" t="n">
        <f aca="false">$B$4-55*($B$5+$B$6)/30-IF($B$11&lt;=55,$B$12,0)+L949+M949+N949</f>
        <v>3687.10585833291</v>
      </c>
      <c r="V949" s="14" t="n">
        <f aca="false">$B$4-69*($B$5+$B$6)/30-IF($B$11&lt;=69,$B$12,0)+L949+M949+N949+O949</f>
        <v>5377.26455372225</v>
      </c>
      <c r="W949" s="14" t="n">
        <f aca="false">$B$4-83*($B$5+$B$6)/30-IF($B$11&lt;=83,$B$12,0)+L949+M949+N949+O949+P949</f>
        <v>7638.66851353949</v>
      </c>
      <c r="X949" s="14" t="n">
        <f aca="false">$B$4-90*($B$5+$B$6)/30-IF($B$11&lt;=90,$B$12,0)+L949+M949+N949+O949+P949+Q949</f>
        <v>10605.5970563135</v>
      </c>
      <c r="AA949" s="14" t="n">
        <f aca="false">MIN(R949:X949)</f>
        <v>2095.12052742372</v>
      </c>
    </row>
    <row r="950" customFormat="false" ht="15" hidden="false" customHeight="false" outlineLevel="0" collapsed="false">
      <c r="K950" s="2" t="n">
        <v>945</v>
      </c>
      <c r="L950" s="14" t="n">
        <f aca="true">$B$16+NORMINV(RAND(),0,SQRT($B$13*($B$7+$B$8^2))*$B$9*(1-$B$10))</f>
        <v>4329.77999586654</v>
      </c>
      <c r="M950" s="14" t="n">
        <f aca="true">$B$16+NORMINV(RAND(),0,SQRT($B$13*($B$7+$B$8^2))*$B$9*(1-$B$10))</f>
        <v>3891.14437943229</v>
      </c>
      <c r="N950" s="14" t="n">
        <f aca="true">$B$16+NORMINV(RAND(),0,SQRT($B$13*($B$7+$B$8^2))*$B$9*(1-$B$10))</f>
        <v>4449.78995871836</v>
      </c>
      <c r="O950" s="14" t="n">
        <f aca="true">$B$16+NORMINV(RAND(),0,SQRT($B$13*($B$7+$B$8^2))*$B$9*(1-$B$10))</f>
        <v>3767.56578896066</v>
      </c>
      <c r="P950" s="14" t="n">
        <f aca="true">$B$16+NORMINV(RAND(),0,SQRT($B$13*($B$7+$B$8^2))*$B$9*(1-$B$10))</f>
        <v>4334.43023995657</v>
      </c>
      <c r="Q950" s="14" t="n">
        <f aca="true">$B$16+NORMINV(RAND(),0,SQRT($B$13*($B$7+$B$8^2))*$B$9*(1-$B$10))</f>
        <v>4241.83900857178</v>
      </c>
      <c r="R950" s="14" t="n">
        <f aca="false">$B$4-13*($B$5+$B$6)/30-IF($B$11&lt;=13,$B$12,0)+0</f>
        <v>8876.66666666667</v>
      </c>
      <c r="S950" s="14" t="n">
        <f aca="false">$B$4-27*($B$5+$B$6)/30-IF($B$11&lt;=27,$B$12,0)+L950</f>
        <v>10919.7799958665</v>
      </c>
      <c r="T950" s="14" t="n">
        <f aca="false">$B$4-41*($B$5+$B$6)/30-IF($B$11&lt;=41,$B$12,0)+L950+M950</f>
        <v>1339.45770863217</v>
      </c>
      <c r="U950" s="14" t="n">
        <f aca="false">$B$4-55*($B$5+$B$6)/30-IF($B$11&lt;=55,$B$12,0)+L950+M950+N950</f>
        <v>3502.58100068386</v>
      </c>
      <c r="V950" s="14" t="n">
        <f aca="false">$B$4-69*($B$5+$B$6)/30-IF($B$11&lt;=69,$B$12,0)+L950+M950+N950+O950</f>
        <v>4983.48012297786</v>
      </c>
      <c r="W950" s="14" t="n">
        <f aca="false">$B$4-83*($B$5+$B$6)/30-IF($B$11&lt;=83,$B$12,0)+L950+M950+N950+O950+P950</f>
        <v>7031.24369626776</v>
      </c>
      <c r="X950" s="14" t="n">
        <f aca="false">$B$4-90*($B$5+$B$6)/30-IF($B$11&lt;=90,$B$12,0)+L950+M950+N950+O950+P950+Q950</f>
        <v>10129.7493715062</v>
      </c>
      <c r="AA950" s="14" t="n">
        <f aca="false">MIN(R950:X950)</f>
        <v>1339.45770863217</v>
      </c>
    </row>
    <row r="951" customFormat="false" ht="15" hidden="false" customHeight="false" outlineLevel="0" collapsed="false">
      <c r="K951" s="2" t="n">
        <v>946</v>
      </c>
      <c r="L951" s="14" t="n">
        <f aca="true">$B$16+NORMINV(RAND(),0,SQRT($B$13*($B$7+$B$8^2))*$B$9*(1-$B$10))</f>
        <v>4402.98463104833</v>
      </c>
      <c r="M951" s="14" t="n">
        <f aca="true">$B$16+NORMINV(RAND(),0,SQRT($B$13*($B$7+$B$8^2))*$B$9*(1-$B$10))</f>
        <v>4318.33104218791</v>
      </c>
      <c r="N951" s="14" t="n">
        <f aca="true">$B$16+NORMINV(RAND(),0,SQRT($B$13*($B$7+$B$8^2))*$B$9*(1-$B$10))</f>
        <v>3889.4115154568</v>
      </c>
      <c r="O951" s="14" t="n">
        <f aca="true">$B$16+NORMINV(RAND(),0,SQRT($B$13*($B$7+$B$8^2))*$B$9*(1-$B$10))</f>
        <v>3449.8110596635</v>
      </c>
      <c r="P951" s="14" t="n">
        <f aca="true">$B$16+NORMINV(RAND(),0,SQRT($B$13*($B$7+$B$8^2))*$B$9*(1-$B$10))</f>
        <v>3750.77427119655</v>
      </c>
      <c r="Q951" s="14" t="n">
        <f aca="true">$B$16+NORMINV(RAND(),0,SQRT($B$13*($B$7+$B$8^2))*$B$9*(1-$B$10))</f>
        <v>3254.37593266547</v>
      </c>
      <c r="R951" s="14" t="n">
        <f aca="false">$B$4-13*($B$5+$B$6)/30-IF($B$11&lt;=13,$B$12,0)+0</f>
        <v>8876.66666666667</v>
      </c>
      <c r="S951" s="14" t="n">
        <f aca="false">$B$4-27*($B$5+$B$6)/30-IF($B$11&lt;=27,$B$12,0)+L951</f>
        <v>10992.9846310483</v>
      </c>
      <c r="T951" s="14" t="n">
        <f aca="false">$B$4-41*($B$5+$B$6)/30-IF($B$11&lt;=41,$B$12,0)+L951+M951</f>
        <v>1839.84900656957</v>
      </c>
      <c r="U951" s="14" t="n">
        <f aca="false">$B$4-55*($B$5+$B$6)/30-IF($B$11&lt;=55,$B$12,0)+L951+M951+N951</f>
        <v>3442.5938553597</v>
      </c>
      <c r="V951" s="14" t="n">
        <f aca="false">$B$4-69*($B$5+$B$6)/30-IF($B$11&lt;=69,$B$12,0)+L951+M951+N951+O951</f>
        <v>4605.73824835654</v>
      </c>
      <c r="W951" s="14" t="n">
        <f aca="false">$B$4-83*($B$5+$B$6)/30-IF($B$11&lt;=83,$B$12,0)+L951+M951+N951+O951+P951</f>
        <v>6069.84585288643</v>
      </c>
      <c r="X951" s="14" t="n">
        <f aca="false">$B$4-90*($B$5+$B$6)/30-IF($B$11&lt;=90,$B$12,0)+L951+M951+N951+O951+P951+Q951</f>
        <v>8180.88845221857</v>
      </c>
      <c r="AA951" s="14" t="n">
        <f aca="false">MIN(R951:X951)</f>
        <v>1839.84900656957</v>
      </c>
    </row>
    <row r="952" customFormat="false" ht="15" hidden="false" customHeight="false" outlineLevel="0" collapsed="false">
      <c r="K952" s="2" t="n">
        <v>947</v>
      </c>
      <c r="L952" s="14" t="n">
        <f aca="true">$B$16+NORMINV(RAND(),0,SQRT($B$13*($B$7+$B$8^2))*$B$9*(1-$B$10))</f>
        <v>4065.75291982584</v>
      </c>
      <c r="M952" s="14" t="n">
        <f aca="true">$B$16+NORMINV(RAND(),0,SQRT($B$13*($B$7+$B$8^2))*$B$9*(1-$B$10))</f>
        <v>3804.97267126431</v>
      </c>
      <c r="N952" s="14" t="n">
        <f aca="true">$B$16+NORMINV(RAND(),0,SQRT($B$13*($B$7+$B$8^2))*$B$9*(1-$B$10))</f>
        <v>4550.78253689795</v>
      </c>
      <c r="O952" s="14" t="n">
        <f aca="true">$B$16+NORMINV(RAND(),0,SQRT($B$13*($B$7+$B$8^2))*$B$9*(1-$B$10))</f>
        <v>4202.07827445072</v>
      </c>
      <c r="P952" s="14" t="n">
        <f aca="true">$B$16+NORMINV(RAND(),0,SQRT($B$13*($B$7+$B$8^2))*$B$9*(1-$B$10))</f>
        <v>3724.77090457395</v>
      </c>
      <c r="Q952" s="14" t="n">
        <f aca="true">$B$16+NORMINV(RAND(),0,SQRT($B$13*($B$7+$B$8^2))*$B$9*(1-$B$10))</f>
        <v>3448.53696693212</v>
      </c>
      <c r="R952" s="14" t="n">
        <f aca="false">$B$4-13*($B$5+$B$6)/30-IF($B$11&lt;=13,$B$12,0)+0</f>
        <v>8876.66666666667</v>
      </c>
      <c r="S952" s="14" t="n">
        <f aca="false">$B$4-27*($B$5+$B$6)/30-IF($B$11&lt;=27,$B$12,0)+L952</f>
        <v>10655.7529198258</v>
      </c>
      <c r="T952" s="14" t="n">
        <f aca="false">$B$4-41*($B$5+$B$6)/30-IF($B$11&lt;=41,$B$12,0)+L952+M952</f>
        <v>989.258924423476</v>
      </c>
      <c r="U952" s="14" t="n">
        <f aca="false">$B$4-55*($B$5+$B$6)/30-IF($B$11&lt;=55,$B$12,0)+L952+M952+N952</f>
        <v>3253.37479465476</v>
      </c>
      <c r="V952" s="14" t="n">
        <f aca="false">$B$4-69*($B$5+$B$6)/30-IF($B$11&lt;=69,$B$12,0)+L952+M952+N952+O952</f>
        <v>5168.78640243882</v>
      </c>
      <c r="W952" s="14" t="n">
        <f aca="false">$B$4-83*($B$5+$B$6)/30-IF($B$11&lt;=83,$B$12,0)+L952+M952+N952+O952+P952</f>
        <v>6606.8906403461</v>
      </c>
      <c r="X952" s="14" t="n">
        <f aca="false">$B$4-90*($B$5+$B$6)/30-IF($B$11&lt;=90,$B$12,0)+L952+M952+N952+O952+P952+Q952</f>
        <v>8912.09427394489</v>
      </c>
      <c r="AA952" s="14" t="n">
        <f aca="false">MIN(R952:X952)</f>
        <v>989.258924423476</v>
      </c>
    </row>
    <row r="953" customFormat="false" ht="15" hidden="false" customHeight="false" outlineLevel="0" collapsed="false">
      <c r="K953" s="2" t="n">
        <v>948</v>
      </c>
      <c r="L953" s="14" t="n">
        <f aca="true">$B$16+NORMINV(RAND(),0,SQRT($B$13*($B$7+$B$8^2))*$B$9*(1-$B$10))</f>
        <v>4260.61835505005</v>
      </c>
      <c r="M953" s="14" t="n">
        <f aca="true">$B$16+NORMINV(RAND(),0,SQRT($B$13*($B$7+$B$8^2))*$B$9*(1-$B$10))</f>
        <v>4243.54071999465</v>
      </c>
      <c r="N953" s="14" t="n">
        <f aca="true">$B$16+NORMINV(RAND(),0,SQRT($B$13*($B$7+$B$8^2))*$B$9*(1-$B$10))</f>
        <v>4271.62889987395</v>
      </c>
      <c r="O953" s="14" t="n">
        <f aca="true">$B$16+NORMINV(RAND(),0,SQRT($B$13*($B$7+$B$8^2))*$B$9*(1-$B$10))</f>
        <v>4076.1883611044</v>
      </c>
      <c r="P953" s="14" t="n">
        <f aca="true">$B$16+NORMINV(RAND(),0,SQRT($B$13*($B$7+$B$8^2))*$B$9*(1-$B$10))</f>
        <v>4471.13907059557</v>
      </c>
      <c r="Q953" s="14" t="n">
        <f aca="true">$B$16+NORMINV(RAND(),0,SQRT($B$13*($B$7+$B$8^2))*$B$9*(1-$B$10))</f>
        <v>4020.21716398093</v>
      </c>
      <c r="R953" s="14" t="n">
        <f aca="false">$B$4-13*($B$5+$B$6)/30-IF($B$11&lt;=13,$B$12,0)+0</f>
        <v>8876.66666666667</v>
      </c>
      <c r="S953" s="14" t="n">
        <f aca="false">$B$4-27*($B$5+$B$6)/30-IF($B$11&lt;=27,$B$12,0)+L953</f>
        <v>10850.6183550501</v>
      </c>
      <c r="T953" s="14" t="n">
        <f aca="false">$B$4-41*($B$5+$B$6)/30-IF($B$11&lt;=41,$B$12,0)+L953+M953</f>
        <v>1622.69240837803</v>
      </c>
      <c r="U953" s="14" t="n">
        <f aca="false">$B$4-55*($B$5+$B$6)/30-IF($B$11&lt;=55,$B$12,0)+L953+M953+N953</f>
        <v>3607.65464158532</v>
      </c>
      <c r="V953" s="14" t="n">
        <f aca="false">$B$4-69*($B$5+$B$6)/30-IF($B$11&lt;=69,$B$12,0)+L953+M953+N953+O953</f>
        <v>5397.17633602305</v>
      </c>
      <c r="W953" s="14" t="n">
        <f aca="false">$B$4-83*($B$5+$B$6)/30-IF($B$11&lt;=83,$B$12,0)+L953+M953+N953+O953+P953</f>
        <v>7581.64873995195</v>
      </c>
      <c r="X953" s="14" t="n">
        <f aca="false">$B$4-90*($B$5+$B$6)/30-IF($B$11&lt;=90,$B$12,0)+L953+M953+N953+O953+P953+Q953</f>
        <v>10458.5325705995</v>
      </c>
      <c r="AA953" s="14" t="n">
        <f aca="false">MIN(R953:X953)</f>
        <v>1622.69240837803</v>
      </c>
    </row>
    <row r="954" customFormat="false" ht="15" hidden="false" customHeight="false" outlineLevel="0" collapsed="false">
      <c r="K954" s="2" t="n">
        <v>949</v>
      </c>
      <c r="L954" s="14" t="n">
        <f aca="true">$B$16+NORMINV(RAND(),0,SQRT($B$13*($B$7+$B$8^2))*$B$9*(1-$B$10))</f>
        <v>3942.48305683511</v>
      </c>
      <c r="M954" s="14" t="n">
        <f aca="true">$B$16+NORMINV(RAND(),0,SQRT($B$13*($B$7+$B$8^2))*$B$9*(1-$B$10))</f>
        <v>3614.59103995475</v>
      </c>
      <c r="N954" s="14" t="n">
        <f aca="true">$B$16+NORMINV(RAND(),0,SQRT($B$13*($B$7+$B$8^2))*$B$9*(1-$B$10))</f>
        <v>4218.45129131567</v>
      </c>
      <c r="O954" s="14" t="n">
        <f aca="true">$B$16+NORMINV(RAND(),0,SQRT($B$13*($B$7+$B$8^2))*$B$9*(1-$B$10))</f>
        <v>4693.36662155263</v>
      </c>
      <c r="P954" s="14" t="n">
        <f aca="true">$B$16+NORMINV(RAND(),0,SQRT($B$13*($B$7+$B$8^2))*$B$9*(1-$B$10))</f>
        <v>4404.40729154595</v>
      </c>
      <c r="Q954" s="14" t="n">
        <f aca="true">$B$16+NORMINV(RAND(),0,SQRT($B$13*($B$7+$B$8^2))*$B$9*(1-$B$10))</f>
        <v>3639.85746648113</v>
      </c>
      <c r="R954" s="14" t="n">
        <f aca="false">$B$4-13*($B$5+$B$6)/30-IF($B$11&lt;=13,$B$12,0)+0</f>
        <v>8876.66666666667</v>
      </c>
      <c r="S954" s="14" t="n">
        <f aca="false">$B$4-27*($B$5+$B$6)/30-IF($B$11&lt;=27,$B$12,0)+L954</f>
        <v>10532.4830568351</v>
      </c>
      <c r="T954" s="14" t="n">
        <f aca="false">$B$4-41*($B$5+$B$6)/30-IF($B$11&lt;=41,$B$12,0)+L954+M954</f>
        <v>675.607430123187</v>
      </c>
      <c r="U954" s="14" t="n">
        <f aca="false">$B$4-55*($B$5+$B$6)/30-IF($B$11&lt;=55,$B$12,0)+L954+M954+N954</f>
        <v>2607.39205477219</v>
      </c>
      <c r="V954" s="14" t="n">
        <f aca="false">$B$4-69*($B$5+$B$6)/30-IF($B$11&lt;=69,$B$12,0)+L954+M954+N954+O954</f>
        <v>5014.09200965815</v>
      </c>
      <c r="W954" s="14" t="n">
        <f aca="false">$B$4-83*($B$5+$B$6)/30-IF($B$11&lt;=83,$B$12,0)+L954+M954+N954+O954+P954</f>
        <v>7131.83263453743</v>
      </c>
      <c r="X954" s="14" t="n">
        <f aca="false">$B$4-90*($B$5+$B$6)/30-IF($B$11&lt;=90,$B$12,0)+L954+M954+N954+O954+P954+Q954</f>
        <v>9628.35676768523</v>
      </c>
      <c r="AA954" s="14" t="n">
        <f aca="false">MIN(R954:X954)</f>
        <v>675.607430123187</v>
      </c>
    </row>
    <row r="955" customFormat="false" ht="15" hidden="false" customHeight="false" outlineLevel="0" collapsed="false">
      <c r="K955" s="2" t="n">
        <v>950</v>
      </c>
      <c r="L955" s="14" t="n">
        <f aca="true">$B$16+NORMINV(RAND(),0,SQRT($B$13*($B$7+$B$8^2))*$B$9*(1-$B$10))</f>
        <v>4081.12126402507</v>
      </c>
      <c r="M955" s="14" t="n">
        <f aca="true">$B$16+NORMINV(RAND(),0,SQRT($B$13*($B$7+$B$8^2))*$B$9*(1-$B$10))</f>
        <v>4645.4203653107</v>
      </c>
      <c r="N955" s="14" t="n">
        <f aca="true">$B$16+NORMINV(RAND(),0,SQRT($B$13*($B$7+$B$8^2))*$B$9*(1-$B$10))</f>
        <v>4313.87895457132</v>
      </c>
      <c r="O955" s="14" t="n">
        <f aca="true">$B$16+NORMINV(RAND(),0,SQRT($B$13*($B$7+$B$8^2))*$B$9*(1-$B$10))</f>
        <v>3789.88498523649</v>
      </c>
      <c r="P955" s="14" t="n">
        <f aca="true">$B$16+NORMINV(RAND(),0,SQRT($B$13*($B$7+$B$8^2))*$B$9*(1-$B$10))</f>
        <v>3803.76249497671</v>
      </c>
      <c r="Q955" s="14" t="n">
        <f aca="true">$B$16+NORMINV(RAND(),0,SQRT($B$13*($B$7+$B$8^2))*$B$9*(1-$B$10))</f>
        <v>4356.68645615362</v>
      </c>
      <c r="R955" s="14" t="n">
        <f aca="false">$B$4-13*($B$5+$B$6)/30-IF($B$11&lt;=13,$B$12,0)+0</f>
        <v>8876.66666666667</v>
      </c>
      <c r="S955" s="14" t="n">
        <f aca="false">$B$4-27*($B$5+$B$6)/30-IF($B$11&lt;=27,$B$12,0)+L955</f>
        <v>10671.1212640251</v>
      </c>
      <c r="T955" s="14" t="n">
        <f aca="false">$B$4-41*($B$5+$B$6)/30-IF($B$11&lt;=41,$B$12,0)+L955+M955</f>
        <v>1845.0749626691</v>
      </c>
      <c r="U955" s="14" t="n">
        <f aca="false">$B$4-55*($B$5+$B$6)/30-IF($B$11&lt;=55,$B$12,0)+L955+M955+N955</f>
        <v>3872.28725057375</v>
      </c>
      <c r="V955" s="14" t="n">
        <f aca="false">$B$4-69*($B$5+$B$6)/30-IF($B$11&lt;=69,$B$12,0)+L955+M955+N955+O955</f>
        <v>5375.50556914357</v>
      </c>
      <c r="W955" s="14" t="n">
        <f aca="false">$B$4-83*($B$5+$B$6)/30-IF($B$11&lt;=83,$B$12,0)+L955+M955+N955+O955+P955</f>
        <v>6892.60139745362</v>
      </c>
      <c r="X955" s="14" t="n">
        <f aca="false">$B$4-90*($B$5+$B$6)/30-IF($B$11&lt;=90,$B$12,0)+L955+M955+N955+O955+P955+Q955</f>
        <v>10105.9545202739</v>
      </c>
      <c r="AA955" s="14" t="n">
        <f aca="false">MIN(R955:X955)</f>
        <v>1845.0749626691</v>
      </c>
    </row>
    <row r="956" customFormat="false" ht="15" hidden="false" customHeight="false" outlineLevel="0" collapsed="false">
      <c r="K956" s="2" t="n">
        <v>951</v>
      </c>
      <c r="L956" s="14" t="n">
        <f aca="true">$B$16+NORMINV(RAND(),0,SQRT($B$13*($B$7+$B$8^2))*$B$9*(1-$B$10))</f>
        <v>4482.29940929362</v>
      </c>
      <c r="M956" s="14" t="n">
        <f aca="true">$B$16+NORMINV(RAND(),0,SQRT($B$13*($B$7+$B$8^2))*$B$9*(1-$B$10))</f>
        <v>4048.27671826887</v>
      </c>
      <c r="N956" s="14" t="n">
        <f aca="true">$B$16+NORMINV(RAND(),0,SQRT($B$13*($B$7+$B$8^2))*$B$9*(1-$B$10))</f>
        <v>4215.33378602608</v>
      </c>
      <c r="O956" s="14" t="n">
        <f aca="true">$B$16+NORMINV(RAND(),0,SQRT($B$13*($B$7+$B$8^2))*$B$9*(1-$B$10))</f>
        <v>4621.05944344234</v>
      </c>
      <c r="P956" s="14" t="n">
        <f aca="true">$B$16+NORMINV(RAND(),0,SQRT($B$13*($B$7+$B$8^2))*$B$9*(1-$B$10))</f>
        <v>4212.02702875177</v>
      </c>
      <c r="Q956" s="14" t="n">
        <f aca="true">$B$16+NORMINV(RAND(),0,SQRT($B$13*($B$7+$B$8^2))*$B$9*(1-$B$10))</f>
        <v>4028.1218123063</v>
      </c>
      <c r="R956" s="14" t="n">
        <f aca="false">$B$4-13*($B$5+$B$6)/30-IF($B$11&lt;=13,$B$12,0)+0</f>
        <v>8876.66666666667</v>
      </c>
      <c r="S956" s="14" t="n">
        <f aca="false">$B$4-27*($B$5+$B$6)/30-IF($B$11&lt;=27,$B$12,0)+L956</f>
        <v>11072.2994092936</v>
      </c>
      <c r="T956" s="14" t="n">
        <f aca="false">$B$4-41*($B$5+$B$6)/30-IF($B$11&lt;=41,$B$12,0)+L956+M956</f>
        <v>1649.10946089582</v>
      </c>
      <c r="U956" s="14" t="n">
        <f aca="false">$B$4-55*($B$5+$B$6)/30-IF($B$11&lt;=55,$B$12,0)+L956+M956+N956</f>
        <v>3577.77658025524</v>
      </c>
      <c r="V956" s="14" t="n">
        <f aca="false">$B$4-69*($B$5+$B$6)/30-IF($B$11&lt;=69,$B$12,0)+L956+M956+N956+O956</f>
        <v>5912.16935703091</v>
      </c>
      <c r="W956" s="14" t="n">
        <f aca="false">$B$4-83*($B$5+$B$6)/30-IF($B$11&lt;=83,$B$12,0)+L956+M956+N956+O956+P956</f>
        <v>7837.52971911602</v>
      </c>
      <c r="X956" s="14" t="n">
        <f aca="false">$B$4-90*($B$5+$B$6)/30-IF($B$11&lt;=90,$B$12,0)+L956+M956+N956+O956+P956+Q956</f>
        <v>10722.318198089</v>
      </c>
      <c r="AA956" s="14" t="n">
        <f aca="false">MIN(R956:X956)</f>
        <v>1649.10946089582</v>
      </c>
    </row>
    <row r="957" customFormat="false" ht="15" hidden="false" customHeight="false" outlineLevel="0" collapsed="false">
      <c r="K957" s="2" t="n">
        <v>952</v>
      </c>
      <c r="L957" s="14" t="n">
        <f aca="true">$B$16+NORMINV(RAND(),0,SQRT($B$13*($B$7+$B$8^2))*$B$9*(1-$B$10))</f>
        <v>4117.72250247173</v>
      </c>
      <c r="M957" s="14" t="n">
        <f aca="true">$B$16+NORMINV(RAND(),0,SQRT($B$13*($B$7+$B$8^2))*$B$9*(1-$B$10))</f>
        <v>4241.12101009866</v>
      </c>
      <c r="N957" s="14" t="n">
        <f aca="true">$B$16+NORMINV(RAND(),0,SQRT($B$13*($B$7+$B$8^2))*$B$9*(1-$B$10))</f>
        <v>3945.42742091103</v>
      </c>
      <c r="O957" s="14" t="n">
        <f aca="true">$B$16+NORMINV(RAND(),0,SQRT($B$13*($B$7+$B$8^2))*$B$9*(1-$B$10))</f>
        <v>3400.15356472608</v>
      </c>
      <c r="P957" s="14" t="n">
        <f aca="true">$B$16+NORMINV(RAND(),0,SQRT($B$13*($B$7+$B$8^2))*$B$9*(1-$B$10))</f>
        <v>4382.04046241695</v>
      </c>
      <c r="Q957" s="14" t="n">
        <f aca="true">$B$16+NORMINV(RAND(),0,SQRT($B$13*($B$7+$B$8^2))*$B$9*(1-$B$10))</f>
        <v>4128.65117690154</v>
      </c>
      <c r="R957" s="14" t="n">
        <f aca="false">$B$4-13*($B$5+$B$6)/30-IF($B$11&lt;=13,$B$12,0)+0</f>
        <v>8876.66666666667</v>
      </c>
      <c r="S957" s="14" t="n">
        <f aca="false">$B$4-27*($B$5+$B$6)/30-IF($B$11&lt;=27,$B$12,0)+L957</f>
        <v>10707.7225024717</v>
      </c>
      <c r="T957" s="14" t="n">
        <f aca="false">$B$4-41*($B$5+$B$6)/30-IF($B$11&lt;=41,$B$12,0)+L957+M957</f>
        <v>1477.37684590373</v>
      </c>
      <c r="U957" s="14" t="n">
        <f aca="false">$B$4-55*($B$5+$B$6)/30-IF($B$11&lt;=55,$B$12,0)+L957+M957+N957</f>
        <v>3136.13760014809</v>
      </c>
      <c r="V957" s="14" t="n">
        <f aca="false">$B$4-69*($B$5+$B$6)/30-IF($B$11&lt;=69,$B$12,0)+L957+M957+N957+O957</f>
        <v>4249.6244982075</v>
      </c>
      <c r="W957" s="14" t="n">
        <f aca="false">$B$4-83*($B$5+$B$6)/30-IF($B$11&lt;=83,$B$12,0)+L957+M957+N957+O957+P957</f>
        <v>6344.99829395778</v>
      </c>
      <c r="X957" s="14" t="n">
        <f aca="false">$B$4-90*($B$5+$B$6)/30-IF($B$11&lt;=90,$B$12,0)+L957+M957+N957+O957+P957+Q957</f>
        <v>9330.31613752599</v>
      </c>
      <c r="AA957" s="14" t="n">
        <f aca="false">MIN(R957:X957)</f>
        <v>1477.37684590373</v>
      </c>
    </row>
    <row r="958" customFormat="false" ht="15" hidden="false" customHeight="false" outlineLevel="0" collapsed="false">
      <c r="K958" s="2" t="n">
        <v>953</v>
      </c>
      <c r="L958" s="14" t="n">
        <f aca="true">$B$16+NORMINV(RAND(),0,SQRT($B$13*($B$7+$B$8^2))*$B$9*(1-$B$10))</f>
        <v>4134.92917053248</v>
      </c>
      <c r="M958" s="14" t="n">
        <f aca="true">$B$16+NORMINV(RAND(),0,SQRT($B$13*($B$7+$B$8^2))*$B$9*(1-$B$10))</f>
        <v>4175.57613467377</v>
      </c>
      <c r="N958" s="14" t="n">
        <f aca="true">$B$16+NORMINV(RAND(),0,SQRT($B$13*($B$7+$B$8^2))*$B$9*(1-$B$10))</f>
        <v>4242.7750194643</v>
      </c>
      <c r="O958" s="14" t="n">
        <f aca="true">$B$16+NORMINV(RAND(),0,SQRT($B$13*($B$7+$B$8^2))*$B$9*(1-$B$10))</f>
        <v>3696.30486770123</v>
      </c>
      <c r="P958" s="14" t="n">
        <f aca="true">$B$16+NORMINV(RAND(),0,SQRT($B$13*($B$7+$B$8^2))*$B$9*(1-$B$10))</f>
        <v>4348.16588677155</v>
      </c>
      <c r="Q958" s="14" t="n">
        <f aca="true">$B$16+NORMINV(RAND(),0,SQRT($B$13*($B$7+$B$8^2))*$B$9*(1-$B$10))</f>
        <v>3737.53300701794</v>
      </c>
      <c r="R958" s="14" t="n">
        <f aca="false">$B$4-13*($B$5+$B$6)/30-IF($B$11&lt;=13,$B$12,0)+0</f>
        <v>8876.66666666667</v>
      </c>
      <c r="S958" s="14" t="n">
        <f aca="false">$B$4-27*($B$5+$B$6)/30-IF($B$11&lt;=27,$B$12,0)+L958</f>
        <v>10724.9291705325</v>
      </c>
      <c r="T958" s="14" t="n">
        <f aca="false">$B$4-41*($B$5+$B$6)/30-IF($B$11&lt;=41,$B$12,0)+L958+M958</f>
        <v>1429.03863853958</v>
      </c>
      <c r="U958" s="14" t="n">
        <f aca="false">$B$4-55*($B$5+$B$6)/30-IF($B$11&lt;=55,$B$12,0)+L958+M958+N958</f>
        <v>3385.14699133722</v>
      </c>
      <c r="V958" s="14" t="n">
        <f aca="false">$B$4-69*($B$5+$B$6)/30-IF($B$11&lt;=69,$B$12,0)+L958+M958+N958+O958</f>
        <v>4794.78519237178</v>
      </c>
      <c r="W958" s="14" t="n">
        <f aca="false">$B$4-83*($B$5+$B$6)/30-IF($B$11&lt;=83,$B$12,0)+L958+M958+N958+O958+P958</f>
        <v>6856.28441247666</v>
      </c>
      <c r="X958" s="14" t="n">
        <f aca="false">$B$4-90*($B$5+$B$6)/30-IF($B$11&lt;=90,$B$12,0)+L958+M958+N958+O958+P958+Q958</f>
        <v>9450.48408616127</v>
      </c>
      <c r="AA958" s="14" t="n">
        <f aca="false">MIN(R958:X958)</f>
        <v>1429.03863853958</v>
      </c>
    </row>
    <row r="959" customFormat="false" ht="15" hidden="false" customHeight="false" outlineLevel="0" collapsed="false">
      <c r="K959" s="2" t="n">
        <v>954</v>
      </c>
      <c r="L959" s="14" t="n">
        <f aca="true">$B$16+NORMINV(RAND(),0,SQRT($B$13*($B$7+$B$8^2))*$B$9*(1-$B$10))</f>
        <v>3887.53749985596</v>
      </c>
      <c r="M959" s="14" t="n">
        <f aca="true">$B$16+NORMINV(RAND(),0,SQRT($B$13*($B$7+$B$8^2))*$B$9*(1-$B$10))</f>
        <v>3759.80750642028</v>
      </c>
      <c r="N959" s="14" t="n">
        <f aca="true">$B$16+NORMINV(RAND(),0,SQRT($B$13*($B$7+$B$8^2))*$B$9*(1-$B$10))</f>
        <v>4080.1047209646</v>
      </c>
      <c r="O959" s="14" t="n">
        <f aca="true">$B$16+NORMINV(RAND(),0,SQRT($B$13*($B$7+$B$8^2))*$B$9*(1-$B$10))</f>
        <v>3758.26421701241</v>
      </c>
      <c r="P959" s="14" t="n">
        <f aca="true">$B$16+NORMINV(RAND(),0,SQRT($B$13*($B$7+$B$8^2))*$B$9*(1-$B$10))</f>
        <v>4332.68895759903</v>
      </c>
      <c r="Q959" s="14" t="n">
        <f aca="true">$B$16+NORMINV(RAND(),0,SQRT($B$13*($B$7+$B$8^2))*$B$9*(1-$B$10))</f>
        <v>3555.67538184408</v>
      </c>
      <c r="R959" s="14" t="n">
        <f aca="false">$B$4-13*($B$5+$B$6)/30-IF($B$11&lt;=13,$B$12,0)+0</f>
        <v>8876.66666666667</v>
      </c>
      <c r="S959" s="14" t="n">
        <f aca="false">$B$4-27*($B$5+$B$6)/30-IF($B$11&lt;=27,$B$12,0)+L959</f>
        <v>10477.537499856</v>
      </c>
      <c r="T959" s="14" t="n">
        <f aca="false">$B$4-41*($B$5+$B$6)/30-IF($B$11&lt;=41,$B$12,0)+L959+M959</f>
        <v>765.878339609573</v>
      </c>
      <c r="U959" s="14" t="n">
        <f aca="false">$B$4-55*($B$5+$B$6)/30-IF($B$11&lt;=55,$B$12,0)+L959+M959+N959</f>
        <v>2559.3163939075</v>
      </c>
      <c r="V959" s="14" t="n">
        <f aca="false">$B$4-69*($B$5+$B$6)/30-IF($B$11&lt;=69,$B$12,0)+L959+M959+N959+O959</f>
        <v>4030.91394425324</v>
      </c>
      <c r="W959" s="14" t="n">
        <f aca="false">$B$4-83*($B$5+$B$6)/30-IF($B$11&lt;=83,$B$12,0)+L959+M959+N959+O959+P959</f>
        <v>6076.9362351856</v>
      </c>
      <c r="X959" s="14" t="n">
        <f aca="false">$B$4-90*($B$5+$B$6)/30-IF($B$11&lt;=90,$B$12,0)+L959+M959+N959+O959+P959+Q959</f>
        <v>8489.27828369635</v>
      </c>
      <c r="AA959" s="14" t="n">
        <f aca="false">MIN(R959:X959)</f>
        <v>765.878339609573</v>
      </c>
    </row>
    <row r="960" customFormat="false" ht="15" hidden="false" customHeight="false" outlineLevel="0" collapsed="false">
      <c r="K960" s="2" t="n">
        <v>955</v>
      </c>
      <c r="L960" s="14" t="n">
        <f aca="true">$B$16+NORMINV(RAND(),0,SQRT($B$13*($B$7+$B$8^2))*$B$9*(1-$B$10))</f>
        <v>4565.98537889001</v>
      </c>
      <c r="M960" s="14" t="n">
        <f aca="true">$B$16+NORMINV(RAND(),0,SQRT($B$13*($B$7+$B$8^2))*$B$9*(1-$B$10))</f>
        <v>4058.68477718023</v>
      </c>
      <c r="N960" s="14" t="n">
        <f aca="true">$B$16+NORMINV(RAND(),0,SQRT($B$13*($B$7+$B$8^2))*$B$9*(1-$B$10))</f>
        <v>4078.14116848253</v>
      </c>
      <c r="O960" s="14" t="n">
        <f aca="true">$B$16+NORMINV(RAND(),0,SQRT($B$13*($B$7+$B$8^2))*$B$9*(1-$B$10))</f>
        <v>3957.0104206925</v>
      </c>
      <c r="P960" s="14" t="n">
        <f aca="true">$B$16+NORMINV(RAND(),0,SQRT($B$13*($B$7+$B$8^2))*$B$9*(1-$B$10))</f>
        <v>4484.27206306546</v>
      </c>
      <c r="Q960" s="14" t="n">
        <f aca="true">$B$16+NORMINV(RAND(),0,SQRT($B$13*($B$7+$B$8^2))*$B$9*(1-$B$10))</f>
        <v>4569.61770678173</v>
      </c>
      <c r="R960" s="14" t="n">
        <f aca="false">$B$4-13*($B$5+$B$6)/30-IF($B$11&lt;=13,$B$12,0)+0</f>
        <v>8876.66666666667</v>
      </c>
      <c r="S960" s="14" t="n">
        <f aca="false">$B$4-27*($B$5+$B$6)/30-IF($B$11&lt;=27,$B$12,0)+L960</f>
        <v>11155.98537889</v>
      </c>
      <c r="T960" s="14" t="n">
        <f aca="false">$B$4-41*($B$5+$B$6)/30-IF($B$11&lt;=41,$B$12,0)+L960+M960</f>
        <v>1743.20348940356</v>
      </c>
      <c r="U960" s="14" t="n">
        <f aca="false">$B$4-55*($B$5+$B$6)/30-IF($B$11&lt;=55,$B$12,0)+L960+M960+N960</f>
        <v>3534.67799121943</v>
      </c>
      <c r="V960" s="14" t="n">
        <f aca="false">$B$4-69*($B$5+$B$6)/30-IF($B$11&lt;=69,$B$12,0)+L960+M960+N960+O960</f>
        <v>5205.02174524526</v>
      </c>
      <c r="W960" s="14" t="n">
        <f aca="false">$B$4-83*($B$5+$B$6)/30-IF($B$11&lt;=83,$B$12,0)+L960+M960+N960+O960+P960</f>
        <v>7402.62714164405</v>
      </c>
      <c r="X960" s="14" t="n">
        <f aca="false">$B$4-90*($B$5+$B$6)/30-IF($B$11&lt;=90,$B$12,0)+L960+M960+N960+O960+P960+Q960</f>
        <v>10828.9115150924</v>
      </c>
      <c r="AA960" s="14" t="n">
        <f aca="false">MIN(R960:X960)</f>
        <v>1743.20348940356</v>
      </c>
    </row>
    <row r="961" customFormat="false" ht="15" hidden="false" customHeight="false" outlineLevel="0" collapsed="false">
      <c r="K961" s="2" t="n">
        <v>956</v>
      </c>
      <c r="L961" s="14" t="n">
        <f aca="true">$B$16+NORMINV(RAND(),0,SQRT($B$13*($B$7+$B$8^2))*$B$9*(1-$B$10))</f>
        <v>3934.1678773716</v>
      </c>
      <c r="M961" s="14" t="n">
        <f aca="true">$B$16+NORMINV(RAND(),0,SQRT($B$13*($B$7+$B$8^2))*$B$9*(1-$B$10))</f>
        <v>4143.67183078931</v>
      </c>
      <c r="N961" s="14" t="n">
        <f aca="true">$B$16+NORMINV(RAND(),0,SQRT($B$13*($B$7+$B$8^2))*$B$9*(1-$B$10))</f>
        <v>4426.80169188865</v>
      </c>
      <c r="O961" s="14" t="n">
        <f aca="true">$B$16+NORMINV(RAND(),0,SQRT($B$13*($B$7+$B$8^2))*$B$9*(1-$B$10))</f>
        <v>4037.19428471311</v>
      </c>
      <c r="P961" s="14" t="n">
        <f aca="true">$B$16+NORMINV(RAND(),0,SQRT($B$13*($B$7+$B$8^2))*$B$9*(1-$B$10))</f>
        <v>4668.75615961373</v>
      </c>
      <c r="Q961" s="14" t="n">
        <f aca="true">$B$16+NORMINV(RAND(),0,SQRT($B$13*($B$7+$B$8^2))*$B$9*(1-$B$10))</f>
        <v>3963.58341910993</v>
      </c>
      <c r="R961" s="14" t="n">
        <f aca="false">$B$4-13*($B$5+$B$6)/30-IF($B$11&lt;=13,$B$12,0)+0</f>
        <v>8876.66666666667</v>
      </c>
      <c r="S961" s="14" t="n">
        <f aca="false">$B$4-27*($B$5+$B$6)/30-IF($B$11&lt;=27,$B$12,0)+L961</f>
        <v>10524.1678773716</v>
      </c>
      <c r="T961" s="14" t="n">
        <f aca="false">$B$4-41*($B$5+$B$6)/30-IF($B$11&lt;=41,$B$12,0)+L961+M961</f>
        <v>1196.37304149424</v>
      </c>
      <c r="U961" s="14" t="n">
        <f aca="false">$B$4-55*($B$5+$B$6)/30-IF($B$11&lt;=55,$B$12,0)+L961+M961+N961</f>
        <v>3336.50806671622</v>
      </c>
      <c r="V961" s="14" t="n">
        <f aca="false">$B$4-69*($B$5+$B$6)/30-IF($B$11&lt;=69,$B$12,0)+L961+M961+N961+O961</f>
        <v>5087.03568476267</v>
      </c>
      <c r="W961" s="14" t="n">
        <f aca="false">$B$4-83*($B$5+$B$6)/30-IF($B$11&lt;=83,$B$12,0)+L961+M961+N961+O961+P961</f>
        <v>7469.12517770974</v>
      </c>
      <c r="X961" s="14" t="n">
        <f aca="false">$B$4-90*($B$5+$B$6)/30-IF($B$11&lt;=90,$B$12,0)+L961+M961+N961+O961+P961+Q961</f>
        <v>10289.3752634863</v>
      </c>
      <c r="AA961" s="14" t="n">
        <f aca="false">MIN(R961:X961)</f>
        <v>1196.37304149424</v>
      </c>
    </row>
    <row r="962" customFormat="false" ht="15" hidden="false" customHeight="false" outlineLevel="0" collapsed="false">
      <c r="K962" s="2" t="n">
        <v>957</v>
      </c>
      <c r="L962" s="14" t="n">
        <f aca="true">$B$16+NORMINV(RAND(),0,SQRT($B$13*($B$7+$B$8^2))*$B$9*(1-$B$10))</f>
        <v>3912.65754339985</v>
      </c>
      <c r="M962" s="14" t="n">
        <f aca="true">$B$16+NORMINV(RAND(),0,SQRT($B$13*($B$7+$B$8^2))*$B$9*(1-$B$10))</f>
        <v>3912.73042321425</v>
      </c>
      <c r="N962" s="14" t="n">
        <f aca="true">$B$16+NORMINV(RAND(),0,SQRT($B$13*($B$7+$B$8^2))*$B$9*(1-$B$10))</f>
        <v>3584.00196170052</v>
      </c>
      <c r="O962" s="14" t="n">
        <f aca="true">$B$16+NORMINV(RAND(),0,SQRT($B$13*($B$7+$B$8^2))*$B$9*(1-$B$10))</f>
        <v>3539.92104403322</v>
      </c>
      <c r="P962" s="14" t="n">
        <f aca="true">$B$16+NORMINV(RAND(),0,SQRT($B$13*($B$7+$B$8^2))*$B$9*(1-$B$10))</f>
        <v>4365.91572159525</v>
      </c>
      <c r="Q962" s="14" t="n">
        <f aca="true">$B$16+NORMINV(RAND(),0,SQRT($B$13*($B$7+$B$8^2))*$B$9*(1-$B$10))</f>
        <v>3352.33806525791</v>
      </c>
      <c r="R962" s="14" t="n">
        <f aca="false">$B$4-13*($B$5+$B$6)/30-IF($B$11&lt;=13,$B$12,0)+0</f>
        <v>8876.66666666667</v>
      </c>
      <c r="S962" s="14" t="n">
        <f aca="false">$B$4-27*($B$5+$B$6)/30-IF($B$11&lt;=27,$B$12,0)+L962</f>
        <v>10502.6575433999</v>
      </c>
      <c r="T962" s="14" t="n">
        <f aca="false">$B$4-41*($B$5+$B$6)/30-IF($B$11&lt;=41,$B$12,0)+L962+M962</f>
        <v>943.921299947438</v>
      </c>
      <c r="U962" s="14" t="n">
        <f aca="false">$B$4-55*($B$5+$B$6)/30-IF($B$11&lt;=55,$B$12,0)+L962+M962+N962</f>
        <v>2241.25659498129</v>
      </c>
      <c r="V962" s="14" t="n">
        <f aca="false">$B$4-69*($B$5+$B$6)/30-IF($B$11&lt;=69,$B$12,0)+L962+M962+N962+O962</f>
        <v>3494.51097234784</v>
      </c>
      <c r="W962" s="14" t="n">
        <f aca="false">$B$4-83*($B$5+$B$6)/30-IF($B$11&lt;=83,$B$12,0)+L962+M962+N962+O962+P962</f>
        <v>5573.76002727642</v>
      </c>
      <c r="X962" s="14" t="n">
        <f aca="false">$B$4-90*($B$5+$B$6)/30-IF($B$11&lt;=90,$B$12,0)+L962+M962+N962+O962+P962+Q962</f>
        <v>7782.764759201</v>
      </c>
      <c r="AA962" s="14" t="n">
        <f aca="false">MIN(R962:X962)</f>
        <v>943.921299947438</v>
      </c>
    </row>
    <row r="963" customFormat="false" ht="15" hidden="false" customHeight="false" outlineLevel="0" collapsed="false">
      <c r="K963" s="2" t="n">
        <v>958</v>
      </c>
      <c r="L963" s="14" t="n">
        <f aca="true">$B$16+NORMINV(RAND(),0,SQRT($B$13*($B$7+$B$8^2))*$B$9*(1-$B$10))</f>
        <v>3856.56494430352</v>
      </c>
      <c r="M963" s="14" t="n">
        <f aca="true">$B$16+NORMINV(RAND(),0,SQRT($B$13*($B$7+$B$8^2))*$B$9*(1-$B$10))</f>
        <v>4165.31532843121</v>
      </c>
      <c r="N963" s="14" t="n">
        <f aca="true">$B$16+NORMINV(RAND(),0,SQRT($B$13*($B$7+$B$8^2))*$B$9*(1-$B$10))</f>
        <v>4290.84421424747</v>
      </c>
      <c r="O963" s="14" t="n">
        <f aca="true">$B$16+NORMINV(RAND(),0,SQRT($B$13*($B$7+$B$8^2))*$B$9*(1-$B$10))</f>
        <v>3368.94697413821</v>
      </c>
      <c r="P963" s="14" t="n">
        <f aca="true">$B$16+NORMINV(RAND(),0,SQRT($B$13*($B$7+$B$8^2))*$B$9*(1-$B$10))</f>
        <v>3923.89781686141</v>
      </c>
      <c r="Q963" s="14" t="n">
        <f aca="true">$B$16+NORMINV(RAND(),0,SQRT($B$13*($B$7+$B$8^2))*$B$9*(1-$B$10))</f>
        <v>4347.4818516361</v>
      </c>
      <c r="R963" s="14" t="n">
        <f aca="false">$B$4-13*($B$5+$B$6)/30-IF($B$11&lt;=13,$B$12,0)+0</f>
        <v>8876.66666666667</v>
      </c>
      <c r="S963" s="14" t="n">
        <f aca="false">$B$4-27*($B$5+$B$6)/30-IF($B$11&lt;=27,$B$12,0)+L963</f>
        <v>10446.5649443035</v>
      </c>
      <c r="T963" s="14" t="n">
        <f aca="false">$B$4-41*($B$5+$B$6)/30-IF($B$11&lt;=41,$B$12,0)+L963+M963</f>
        <v>1140.41360606806</v>
      </c>
      <c r="U963" s="14" t="n">
        <f aca="false">$B$4-55*($B$5+$B$6)/30-IF($B$11&lt;=55,$B$12,0)+L963+M963+N963</f>
        <v>3144.59115364886</v>
      </c>
      <c r="V963" s="14" t="n">
        <f aca="false">$B$4-69*($B$5+$B$6)/30-IF($B$11&lt;=69,$B$12,0)+L963+M963+N963+O963</f>
        <v>4226.8714611204</v>
      </c>
      <c r="W963" s="14" t="n">
        <f aca="false">$B$4-83*($B$5+$B$6)/30-IF($B$11&lt;=83,$B$12,0)+L963+M963+N963+O963+P963</f>
        <v>5864.10261131515</v>
      </c>
      <c r="X963" s="14" t="n">
        <f aca="false">$B$4-90*($B$5+$B$6)/30-IF($B$11&lt;=90,$B$12,0)+L963+M963+N963+O963+P963+Q963</f>
        <v>9068.25112961791</v>
      </c>
      <c r="AA963" s="14" t="n">
        <f aca="false">MIN(R963:X963)</f>
        <v>1140.41360606806</v>
      </c>
    </row>
    <row r="964" customFormat="false" ht="15" hidden="false" customHeight="false" outlineLevel="0" collapsed="false">
      <c r="K964" s="2" t="n">
        <v>959</v>
      </c>
      <c r="L964" s="14" t="n">
        <f aca="true">$B$16+NORMINV(RAND(),0,SQRT($B$13*($B$7+$B$8^2))*$B$9*(1-$B$10))</f>
        <v>4189.97733158914</v>
      </c>
      <c r="M964" s="14" t="n">
        <f aca="true">$B$16+NORMINV(RAND(),0,SQRT($B$13*($B$7+$B$8^2))*$B$9*(1-$B$10))</f>
        <v>4530.48165980611</v>
      </c>
      <c r="N964" s="14" t="n">
        <f aca="true">$B$16+NORMINV(RAND(),0,SQRT($B$13*($B$7+$B$8^2))*$B$9*(1-$B$10))</f>
        <v>4182.42153516503</v>
      </c>
      <c r="O964" s="14" t="n">
        <f aca="true">$B$16+NORMINV(RAND(),0,SQRT($B$13*($B$7+$B$8^2))*$B$9*(1-$B$10))</f>
        <v>3681.78260931357</v>
      </c>
      <c r="P964" s="14" t="n">
        <f aca="true">$B$16+NORMINV(RAND(),0,SQRT($B$13*($B$7+$B$8^2))*$B$9*(1-$B$10))</f>
        <v>4332.50616158198</v>
      </c>
      <c r="Q964" s="14" t="n">
        <f aca="true">$B$16+NORMINV(RAND(),0,SQRT($B$13*($B$7+$B$8^2))*$B$9*(1-$B$10))</f>
        <v>4332.98098671593</v>
      </c>
      <c r="R964" s="14" t="n">
        <f aca="false">$B$4-13*($B$5+$B$6)/30-IF($B$11&lt;=13,$B$12,0)+0</f>
        <v>8876.66666666667</v>
      </c>
      <c r="S964" s="14" t="n">
        <f aca="false">$B$4-27*($B$5+$B$6)/30-IF($B$11&lt;=27,$B$12,0)+L964</f>
        <v>10779.9773315891</v>
      </c>
      <c r="T964" s="14" t="n">
        <f aca="false">$B$4-41*($B$5+$B$6)/30-IF($B$11&lt;=41,$B$12,0)+L964+M964</f>
        <v>1838.99232472858</v>
      </c>
      <c r="U964" s="14" t="n">
        <f aca="false">$B$4-55*($B$5+$B$6)/30-IF($B$11&lt;=55,$B$12,0)+L964+M964+N964</f>
        <v>3734.74719322694</v>
      </c>
      <c r="V964" s="14" t="n">
        <f aca="false">$B$4-69*($B$5+$B$6)/30-IF($B$11&lt;=69,$B$12,0)+L964+M964+N964+O964</f>
        <v>5129.86313587385</v>
      </c>
      <c r="W964" s="14" t="n">
        <f aca="false">$B$4-83*($B$5+$B$6)/30-IF($B$11&lt;=83,$B$12,0)+L964+M964+N964+O964+P964</f>
        <v>7175.70263078916</v>
      </c>
      <c r="X964" s="14" t="n">
        <f aca="false">$B$4-90*($B$5+$B$6)/30-IF($B$11&lt;=90,$B$12,0)+L964+M964+N964+O964+P964+Q964</f>
        <v>10365.3502841718</v>
      </c>
      <c r="AA964" s="14" t="n">
        <f aca="false">MIN(R964:X964)</f>
        <v>1838.99232472858</v>
      </c>
    </row>
    <row r="965" customFormat="false" ht="15" hidden="false" customHeight="false" outlineLevel="0" collapsed="false">
      <c r="K965" s="2" t="n">
        <v>960</v>
      </c>
      <c r="L965" s="14" t="n">
        <f aca="true">$B$16+NORMINV(RAND(),0,SQRT($B$13*($B$7+$B$8^2))*$B$9*(1-$B$10))</f>
        <v>3591.7522830257</v>
      </c>
      <c r="M965" s="14" t="n">
        <f aca="true">$B$16+NORMINV(RAND(),0,SQRT($B$13*($B$7+$B$8^2))*$B$9*(1-$B$10))</f>
        <v>4507.46701797582</v>
      </c>
      <c r="N965" s="14" t="n">
        <f aca="true">$B$16+NORMINV(RAND(),0,SQRT($B$13*($B$7+$B$8^2))*$B$9*(1-$B$10))</f>
        <v>3645.08884907293</v>
      </c>
      <c r="O965" s="14" t="n">
        <f aca="true">$B$16+NORMINV(RAND(),0,SQRT($B$13*($B$7+$B$8^2))*$B$9*(1-$B$10))</f>
        <v>4259.17932599472</v>
      </c>
      <c r="P965" s="14" t="n">
        <f aca="true">$B$16+NORMINV(RAND(),0,SQRT($B$13*($B$7+$B$8^2))*$B$9*(1-$B$10))</f>
        <v>4290.13783334307</v>
      </c>
      <c r="Q965" s="14" t="n">
        <f aca="true">$B$16+NORMINV(RAND(),0,SQRT($B$13*($B$7+$B$8^2))*$B$9*(1-$B$10))</f>
        <v>3734.15756079148</v>
      </c>
      <c r="R965" s="14" t="n">
        <f aca="false">$B$4-13*($B$5+$B$6)/30-IF($B$11&lt;=13,$B$12,0)+0</f>
        <v>8876.66666666667</v>
      </c>
      <c r="S965" s="14" t="n">
        <f aca="false">$B$4-27*($B$5+$B$6)/30-IF($B$11&lt;=27,$B$12,0)+L965</f>
        <v>10181.7522830257</v>
      </c>
      <c r="T965" s="14" t="n">
        <f aca="false">$B$4-41*($B$5+$B$6)/30-IF($B$11&lt;=41,$B$12,0)+L965+M965</f>
        <v>1217.75263433485</v>
      </c>
      <c r="U965" s="14" t="n">
        <f aca="false">$B$4-55*($B$5+$B$6)/30-IF($B$11&lt;=55,$B$12,0)+L965+M965+N965</f>
        <v>2576.1748167411</v>
      </c>
      <c r="V965" s="14" t="n">
        <f aca="false">$B$4-69*($B$5+$B$6)/30-IF($B$11&lt;=69,$B$12,0)+L965+M965+N965+O965</f>
        <v>4548.68747606916</v>
      </c>
      <c r="W965" s="14" t="n">
        <f aca="false">$B$4-83*($B$5+$B$6)/30-IF($B$11&lt;=83,$B$12,0)+L965+M965+N965+O965+P965</f>
        <v>6552.15864274556</v>
      </c>
      <c r="X965" s="14" t="n">
        <f aca="false">$B$4-90*($B$5+$B$6)/30-IF($B$11&lt;=90,$B$12,0)+L965+M965+N965+O965+P965+Q965</f>
        <v>9142.98287020371</v>
      </c>
      <c r="AA965" s="14" t="n">
        <f aca="false">MIN(R965:X965)</f>
        <v>1217.75263433485</v>
      </c>
    </row>
    <row r="966" customFormat="false" ht="15" hidden="false" customHeight="false" outlineLevel="0" collapsed="false">
      <c r="K966" s="2" t="n">
        <v>961</v>
      </c>
      <c r="L966" s="14" t="n">
        <f aca="true">$B$16+NORMINV(RAND(),0,SQRT($B$13*($B$7+$B$8^2))*$B$9*(1-$B$10))</f>
        <v>3756.92424967473</v>
      </c>
      <c r="M966" s="14" t="n">
        <f aca="true">$B$16+NORMINV(RAND(),0,SQRT($B$13*($B$7+$B$8^2))*$B$9*(1-$B$10))</f>
        <v>3853.05043851483</v>
      </c>
      <c r="N966" s="14" t="n">
        <f aca="true">$B$16+NORMINV(RAND(),0,SQRT($B$13*($B$7+$B$8^2))*$B$9*(1-$B$10))</f>
        <v>3974.17289825945</v>
      </c>
      <c r="O966" s="14" t="n">
        <f aca="true">$B$16+NORMINV(RAND(),0,SQRT($B$13*($B$7+$B$8^2))*$B$9*(1-$B$10))</f>
        <v>4314.41858461145</v>
      </c>
      <c r="P966" s="14" t="n">
        <f aca="true">$B$16+NORMINV(RAND(),0,SQRT($B$13*($B$7+$B$8^2))*$B$9*(1-$B$10))</f>
        <v>4213.5478254571</v>
      </c>
      <c r="Q966" s="14" t="n">
        <f aca="true">$B$16+NORMINV(RAND(),0,SQRT($B$13*($B$7+$B$8^2))*$B$9*(1-$B$10))</f>
        <v>4203.97055087193</v>
      </c>
      <c r="R966" s="14" t="n">
        <f aca="false">$B$4-13*($B$5+$B$6)/30-IF($B$11&lt;=13,$B$12,0)+0</f>
        <v>8876.66666666667</v>
      </c>
      <c r="S966" s="14" t="n">
        <f aca="false">$B$4-27*($B$5+$B$6)/30-IF($B$11&lt;=27,$B$12,0)+L966</f>
        <v>10346.9242496747</v>
      </c>
      <c r="T966" s="14" t="n">
        <f aca="false">$B$4-41*($B$5+$B$6)/30-IF($B$11&lt;=41,$B$12,0)+L966+M966</f>
        <v>728.508021522892</v>
      </c>
      <c r="U966" s="14" t="n">
        <f aca="false">$B$4-55*($B$5+$B$6)/30-IF($B$11&lt;=55,$B$12,0)+L966+M966+N966</f>
        <v>2416.01425311568</v>
      </c>
      <c r="V966" s="14" t="n">
        <f aca="false">$B$4-69*($B$5+$B$6)/30-IF($B$11&lt;=69,$B$12,0)+L966+M966+N966+O966</f>
        <v>4443.76617106046</v>
      </c>
      <c r="W966" s="14" t="n">
        <f aca="false">$B$4-83*($B$5+$B$6)/30-IF($B$11&lt;=83,$B$12,0)+L966+M966+N966+O966+P966</f>
        <v>6370.6473298509</v>
      </c>
      <c r="X966" s="14" t="n">
        <f aca="false">$B$4-90*($B$5+$B$6)/30-IF($B$11&lt;=90,$B$12,0)+L966+M966+N966+O966+P966+Q966</f>
        <v>9431.28454738949</v>
      </c>
      <c r="AA966" s="14" t="n">
        <f aca="false">MIN(R966:X966)</f>
        <v>728.508021522892</v>
      </c>
    </row>
    <row r="967" customFormat="false" ht="15" hidden="false" customHeight="false" outlineLevel="0" collapsed="false">
      <c r="K967" s="2" t="n">
        <v>962</v>
      </c>
      <c r="L967" s="14" t="n">
        <f aca="true">$B$16+NORMINV(RAND(),0,SQRT($B$13*($B$7+$B$8^2))*$B$9*(1-$B$10))</f>
        <v>4335.44709547652</v>
      </c>
      <c r="M967" s="14" t="n">
        <f aca="true">$B$16+NORMINV(RAND(),0,SQRT($B$13*($B$7+$B$8^2))*$B$9*(1-$B$10))</f>
        <v>4155.83475834334</v>
      </c>
      <c r="N967" s="14" t="n">
        <f aca="true">$B$16+NORMINV(RAND(),0,SQRT($B$13*($B$7+$B$8^2))*$B$9*(1-$B$10))</f>
        <v>3706.60199832843</v>
      </c>
      <c r="O967" s="14" t="n">
        <f aca="true">$B$16+NORMINV(RAND(),0,SQRT($B$13*($B$7+$B$8^2))*$B$9*(1-$B$10))</f>
        <v>4322.11263523808</v>
      </c>
      <c r="P967" s="14" t="n">
        <f aca="true">$B$16+NORMINV(RAND(),0,SQRT($B$13*($B$7+$B$8^2))*$B$9*(1-$B$10))</f>
        <v>3835.3780936299</v>
      </c>
      <c r="Q967" s="14" t="n">
        <f aca="true">$B$16+NORMINV(RAND(),0,SQRT($B$13*($B$7+$B$8^2))*$B$9*(1-$B$10))</f>
        <v>4122.28572393603</v>
      </c>
      <c r="R967" s="14" t="n">
        <f aca="false">$B$4-13*($B$5+$B$6)/30-IF($B$11&lt;=13,$B$12,0)+0</f>
        <v>8876.66666666667</v>
      </c>
      <c r="S967" s="14" t="n">
        <f aca="false">$B$4-27*($B$5+$B$6)/30-IF($B$11&lt;=27,$B$12,0)+L967</f>
        <v>10925.4470954765</v>
      </c>
      <c r="T967" s="14" t="n">
        <f aca="false">$B$4-41*($B$5+$B$6)/30-IF($B$11&lt;=41,$B$12,0)+L967+M967</f>
        <v>1609.81518715318</v>
      </c>
      <c r="U967" s="14" t="n">
        <f aca="false">$B$4-55*($B$5+$B$6)/30-IF($B$11&lt;=55,$B$12,0)+L967+M967+N967</f>
        <v>3029.75051881495</v>
      </c>
      <c r="V967" s="14" t="n">
        <f aca="false">$B$4-69*($B$5+$B$6)/30-IF($B$11&lt;=69,$B$12,0)+L967+M967+N967+O967</f>
        <v>5065.19648738636</v>
      </c>
      <c r="W967" s="14" t="n">
        <f aca="false">$B$4-83*($B$5+$B$6)/30-IF($B$11&lt;=83,$B$12,0)+L967+M967+N967+O967+P967</f>
        <v>6613.9079143496</v>
      </c>
      <c r="X967" s="14" t="n">
        <f aca="false">$B$4-90*($B$5+$B$6)/30-IF($B$11&lt;=90,$B$12,0)+L967+M967+N967+O967+P967+Q967</f>
        <v>9592.86030495229</v>
      </c>
      <c r="AA967" s="14" t="n">
        <f aca="false">MIN(R967:X967)</f>
        <v>1609.81518715318</v>
      </c>
    </row>
    <row r="968" customFormat="false" ht="15" hidden="false" customHeight="false" outlineLevel="0" collapsed="false">
      <c r="K968" s="2" t="n">
        <v>963</v>
      </c>
      <c r="L968" s="14" t="n">
        <f aca="true">$B$16+NORMINV(RAND(),0,SQRT($B$13*($B$7+$B$8^2))*$B$9*(1-$B$10))</f>
        <v>3945.2398415914</v>
      </c>
      <c r="M968" s="14" t="n">
        <f aca="true">$B$16+NORMINV(RAND(),0,SQRT($B$13*($B$7+$B$8^2))*$B$9*(1-$B$10))</f>
        <v>4967.92114397283</v>
      </c>
      <c r="N968" s="14" t="n">
        <f aca="true">$B$16+NORMINV(RAND(),0,SQRT($B$13*($B$7+$B$8^2))*$B$9*(1-$B$10))</f>
        <v>4364.70567484913</v>
      </c>
      <c r="O968" s="14" t="n">
        <f aca="true">$B$16+NORMINV(RAND(),0,SQRT($B$13*($B$7+$B$8^2))*$B$9*(1-$B$10))</f>
        <v>4162.85211296719</v>
      </c>
      <c r="P968" s="14" t="n">
        <f aca="true">$B$16+NORMINV(RAND(),0,SQRT($B$13*($B$7+$B$8^2))*$B$9*(1-$B$10))</f>
        <v>3834.48345880444</v>
      </c>
      <c r="Q968" s="14" t="n">
        <f aca="true">$B$16+NORMINV(RAND(),0,SQRT($B$13*($B$7+$B$8^2))*$B$9*(1-$B$10))</f>
        <v>4357.43405737435</v>
      </c>
      <c r="R968" s="14" t="n">
        <f aca="false">$B$4-13*($B$5+$B$6)/30-IF($B$11&lt;=13,$B$12,0)+0</f>
        <v>8876.66666666667</v>
      </c>
      <c r="S968" s="14" t="n">
        <f aca="false">$B$4-27*($B$5+$B$6)/30-IF($B$11&lt;=27,$B$12,0)+L968</f>
        <v>10535.2398415914</v>
      </c>
      <c r="T968" s="14" t="n">
        <f aca="false">$B$4-41*($B$5+$B$6)/30-IF($B$11&lt;=41,$B$12,0)+L968+M968</f>
        <v>2031.69431889756</v>
      </c>
      <c r="U968" s="14" t="n">
        <f aca="false">$B$4-55*($B$5+$B$6)/30-IF($B$11&lt;=55,$B$12,0)+L968+M968+N968</f>
        <v>4109.73332708002</v>
      </c>
      <c r="V968" s="14" t="n">
        <f aca="false">$B$4-69*($B$5+$B$6)/30-IF($B$11&lt;=69,$B$12,0)+L968+M968+N968+O968</f>
        <v>5985.91877338055</v>
      </c>
      <c r="W968" s="14" t="n">
        <f aca="false">$B$4-83*($B$5+$B$6)/30-IF($B$11&lt;=83,$B$12,0)+L968+M968+N968+O968+P968</f>
        <v>7533.73556551832</v>
      </c>
      <c r="X968" s="14" t="n">
        <f aca="false">$B$4-90*($B$5+$B$6)/30-IF($B$11&lt;=90,$B$12,0)+L968+M968+N968+O968+P968+Q968</f>
        <v>10747.8362895593</v>
      </c>
      <c r="AA968" s="14" t="n">
        <f aca="false">MIN(R968:X968)</f>
        <v>2031.69431889756</v>
      </c>
    </row>
    <row r="969" customFormat="false" ht="15" hidden="false" customHeight="false" outlineLevel="0" collapsed="false">
      <c r="K969" s="2" t="n">
        <v>964</v>
      </c>
      <c r="L969" s="14" t="n">
        <f aca="true">$B$16+NORMINV(RAND(),0,SQRT($B$13*($B$7+$B$8^2))*$B$9*(1-$B$10))</f>
        <v>4237.54096596254</v>
      </c>
      <c r="M969" s="14" t="n">
        <f aca="true">$B$16+NORMINV(RAND(),0,SQRT($B$13*($B$7+$B$8^2))*$B$9*(1-$B$10))</f>
        <v>3979.96815284414</v>
      </c>
      <c r="N969" s="14" t="n">
        <f aca="true">$B$16+NORMINV(RAND(),0,SQRT($B$13*($B$7+$B$8^2))*$B$9*(1-$B$10))</f>
        <v>3601.2979252394</v>
      </c>
      <c r="O969" s="14" t="n">
        <f aca="true">$B$16+NORMINV(RAND(),0,SQRT($B$13*($B$7+$B$8^2))*$B$9*(1-$B$10))</f>
        <v>4221.20008237415</v>
      </c>
      <c r="P969" s="14" t="n">
        <f aca="true">$B$16+NORMINV(RAND(),0,SQRT($B$13*($B$7+$B$8^2))*$B$9*(1-$B$10))</f>
        <v>4312.20175515116</v>
      </c>
      <c r="Q969" s="14" t="n">
        <f aca="true">$B$16+NORMINV(RAND(),0,SQRT($B$13*($B$7+$B$8^2))*$B$9*(1-$B$10))</f>
        <v>3606.18656926956</v>
      </c>
      <c r="R969" s="14" t="n">
        <f aca="false">$B$4-13*($B$5+$B$6)/30-IF($B$11&lt;=13,$B$12,0)+0</f>
        <v>8876.66666666667</v>
      </c>
      <c r="S969" s="14" t="n">
        <f aca="false">$B$4-27*($B$5+$B$6)/30-IF($B$11&lt;=27,$B$12,0)+L969</f>
        <v>10827.5409659625</v>
      </c>
      <c r="T969" s="14" t="n">
        <f aca="false">$B$4-41*($B$5+$B$6)/30-IF($B$11&lt;=41,$B$12,0)+L969+M969</f>
        <v>1336.04245214001</v>
      </c>
      <c r="U969" s="14" t="n">
        <f aca="false">$B$4-55*($B$5+$B$6)/30-IF($B$11&lt;=55,$B$12,0)+L969+M969+N969</f>
        <v>2650.67371071274</v>
      </c>
      <c r="V969" s="14" t="n">
        <f aca="false">$B$4-69*($B$5+$B$6)/30-IF($B$11&lt;=69,$B$12,0)+L969+M969+N969+O969</f>
        <v>4585.20712642022</v>
      </c>
      <c r="W969" s="14" t="n">
        <f aca="false">$B$4-83*($B$5+$B$6)/30-IF($B$11&lt;=83,$B$12,0)+L969+M969+N969+O969+P969</f>
        <v>6610.74221490472</v>
      </c>
      <c r="X969" s="14" t="n">
        <f aca="false">$B$4-90*($B$5+$B$6)/30-IF($B$11&lt;=90,$B$12,0)+L969+M969+N969+O969+P969+Q969</f>
        <v>9073.59545084095</v>
      </c>
      <c r="AA969" s="14" t="n">
        <f aca="false">MIN(R969:X969)</f>
        <v>1336.04245214001</v>
      </c>
    </row>
    <row r="970" customFormat="false" ht="15" hidden="false" customHeight="false" outlineLevel="0" collapsed="false">
      <c r="K970" s="2" t="n">
        <v>965</v>
      </c>
      <c r="L970" s="14" t="n">
        <f aca="true">$B$16+NORMINV(RAND(),0,SQRT($B$13*($B$7+$B$8^2))*$B$9*(1-$B$10))</f>
        <v>4249.87410330085</v>
      </c>
      <c r="M970" s="14" t="n">
        <f aca="true">$B$16+NORMINV(RAND(),0,SQRT($B$13*($B$7+$B$8^2))*$B$9*(1-$B$10))</f>
        <v>3941.42793113329</v>
      </c>
      <c r="N970" s="14" t="n">
        <f aca="true">$B$16+NORMINV(RAND(),0,SQRT($B$13*($B$7+$B$8^2))*$B$9*(1-$B$10))</f>
        <v>3937.37177899603</v>
      </c>
      <c r="O970" s="14" t="n">
        <f aca="true">$B$16+NORMINV(RAND(),0,SQRT($B$13*($B$7+$B$8^2))*$B$9*(1-$B$10))</f>
        <v>4107.85840267652</v>
      </c>
      <c r="P970" s="14" t="n">
        <f aca="true">$B$16+NORMINV(RAND(),0,SQRT($B$13*($B$7+$B$8^2))*$B$9*(1-$B$10))</f>
        <v>3935.88430838252</v>
      </c>
      <c r="Q970" s="14" t="n">
        <f aca="true">$B$16+NORMINV(RAND(),0,SQRT($B$13*($B$7+$B$8^2))*$B$9*(1-$B$10))</f>
        <v>4276.19957015147</v>
      </c>
      <c r="R970" s="14" t="n">
        <f aca="false">$B$4-13*($B$5+$B$6)/30-IF($B$11&lt;=13,$B$12,0)+0</f>
        <v>8876.66666666667</v>
      </c>
      <c r="S970" s="14" t="n">
        <f aca="false">$B$4-27*($B$5+$B$6)/30-IF($B$11&lt;=27,$B$12,0)+L970</f>
        <v>10839.8741033009</v>
      </c>
      <c r="T970" s="14" t="n">
        <f aca="false">$B$4-41*($B$5+$B$6)/30-IF($B$11&lt;=41,$B$12,0)+L970+M970</f>
        <v>1309.83536776747</v>
      </c>
      <c r="U970" s="14" t="n">
        <f aca="false">$B$4-55*($B$5+$B$6)/30-IF($B$11&lt;=55,$B$12,0)+L970+M970+N970</f>
        <v>2960.54048009683</v>
      </c>
      <c r="V970" s="14" t="n">
        <f aca="false">$B$4-69*($B$5+$B$6)/30-IF($B$11&lt;=69,$B$12,0)+L970+M970+N970+O970</f>
        <v>4781.73221610668</v>
      </c>
      <c r="W970" s="14" t="n">
        <f aca="false">$B$4-83*($B$5+$B$6)/30-IF($B$11&lt;=83,$B$12,0)+L970+M970+N970+O970+P970</f>
        <v>6430.94985782254</v>
      </c>
      <c r="X970" s="14" t="n">
        <f aca="false">$B$4-90*($B$5+$B$6)/30-IF($B$11&lt;=90,$B$12,0)+L970+M970+N970+O970+P970+Q970</f>
        <v>9563.81609464068</v>
      </c>
      <c r="AA970" s="14" t="n">
        <f aca="false">MIN(R970:X970)</f>
        <v>1309.83536776747</v>
      </c>
    </row>
    <row r="971" customFormat="false" ht="15" hidden="false" customHeight="false" outlineLevel="0" collapsed="false">
      <c r="K971" s="2" t="n">
        <v>966</v>
      </c>
      <c r="L971" s="14" t="n">
        <f aca="true">$B$16+NORMINV(RAND(),0,SQRT($B$13*($B$7+$B$8^2))*$B$9*(1-$B$10))</f>
        <v>3887.74135260901</v>
      </c>
      <c r="M971" s="14" t="n">
        <f aca="true">$B$16+NORMINV(RAND(),0,SQRT($B$13*($B$7+$B$8^2))*$B$9*(1-$B$10))</f>
        <v>4191.97583843565</v>
      </c>
      <c r="N971" s="14" t="n">
        <f aca="true">$B$16+NORMINV(RAND(),0,SQRT($B$13*($B$7+$B$8^2))*$B$9*(1-$B$10))</f>
        <v>4200.55106684783</v>
      </c>
      <c r="O971" s="14" t="n">
        <f aca="true">$B$16+NORMINV(RAND(),0,SQRT($B$13*($B$7+$B$8^2))*$B$9*(1-$B$10))</f>
        <v>4212.13328836183</v>
      </c>
      <c r="P971" s="14" t="n">
        <f aca="true">$B$16+NORMINV(RAND(),0,SQRT($B$13*($B$7+$B$8^2))*$B$9*(1-$B$10))</f>
        <v>4937.59414387359</v>
      </c>
      <c r="Q971" s="14" t="n">
        <f aca="true">$B$16+NORMINV(RAND(),0,SQRT($B$13*($B$7+$B$8^2))*$B$9*(1-$B$10))</f>
        <v>4097.768015488</v>
      </c>
      <c r="R971" s="14" t="n">
        <f aca="false">$B$4-13*($B$5+$B$6)/30-IF($B$11&lt;=13,$B$12,0)+0</f>
        <v>8876.66666666667</v>
      </c>
      <c r="S971" s="14" t="n">
        <f aca="false">$B$4-27*($B$5+$B$6)/30-IF($B$11&lt;=27,$B$12,0)+L971</f>
        <v>10477.741352609</v>
      </c>
      <c r="T971" s="14" t="n">
        <f aca="false">$B$4-41*($B$5+$B$6)/30-IF($B$11&lt;=41,$B$12,0)+L971+M971</f>
        <v>1198.250524378</v>
      </c>
      <c r="U971" s="14" t="n">
        <f aca="false">$B$4-55*($B$5+$B$6)/30-IF($B$11&lt;=55,$B$12,0)+L971+M971+N971</f>
        <v>3112.13492455915</v>
      </c>
      <c r="V971" s="14" t="n">
        <f aca="false">$B$4-69*($B$5+$B$6)/30-IF($B$11&lt;=69,$B$12,0)+L971+M971+N971+O971</f>
        <v>5037.60154625432</v>
      </c>
      <c r="W971" s="14" t="n">
        <f aca="false">$B$4-83*($B$5+$B$6)/30-IF($B$11&lt;=83,$B$12,0)+L971+M971+N971+O971+P971</f>
        <v>7688.52902346124</v>
      </c>
      <c r="X971" s="14" t="n">
        <f aca="false">$B$4-90*($B$5+$B$6)/30-IF($B$11&lt;=90,$B$12,0)+L971+M971+N971+O971+P971+Q971</f>
        <v>10642.9637056159</v>
      </c>
      <c r="AA971" s="14" t="n">
        <f aca="false">MIN(R971:X971)</f>
        <v>1198.250524378</v>
      </c>
    </row>
    <row r="972" customFormat="false" ht="15" hidden="false" customHeight="false" outlineLevel="0" collapsed="false">
      <c r="K972" s="2" t="n">
        <v>967</v>
      </c>
      <c r="L972" s="14" t="n">
        <f aca="true">$B$16+NORMINV(RAND(),0,SQRT($B$13*($B$7+$B$8^2))*$B$9*(1-$B$10))</f>
        <v>4235.2425881271</v>
      </c>
      <c r="M972" s="14" t="n">
        <f aca="true">$B$16+NORMINV(RAND(),0,SQRT($B$13*($B$7+$B$8^2))*$B$9*(1-$B$10))</f>
        <v>4213.1859719626</v>
      </c>
      <c r="N972" s="14" t="n">
        <f aca="true">$B$16+NORMINV(RAND(),0,SQRT($B$13*($B$7+$B$8^2))*$B$9*(1-$B$10))</f>
        <v>3695.76654209494</v>
      </c>
      <c r="O972" s="14" t="n">
        <f aca="true">$B$16+NORMINV(RAND(),0,SQRT($B$13*($B$7+$B$8^2))*$B$9*(1-$B$10))</f>
        <v>3603.13509231635</v>
      </c>
      <c r="P972" s="14" t="n">
        <f aca="true">$B$16+NORMINV(RAND(),0,SQRT($B$13*($B$7+$B$8^2))*$B$9*(1-$B$10))</f>
        <v>4162.30726436165</v>
      </c>
      <c r="Q972" s="14" t="n">
        <f aca="true">$B$16+NORMINV(RAND(),0,SQRT($B$13*($B$7+$B$8^2))*$B$9*(1-$B$10))</f>
        <v>3249.78883336477</v>
      </c>
      <c r="R972" s="14" t="n">
        <f aca="false">$B$4-13*($B$5+$B$6)/30-IF($B$11&lt;=13,$B$12,0)+0</f>
        <v>8876.66666666667</v>
      </c>
      <c r="S972" s="14" t="n">
        <f aca="false">$B$4-27*($B$5+$B$6)/30-IF($B$11&lt;=27,$B$12,0)+L972</f>
        <v>10825.2425881271</v>
      </c>
      <c r="T972" s="14" t="n">
        <f aca="false">$B$4-41*($B$5+$B$6)/30-IF($B$11&lt;=41,$B$12,0)+L972+M972</f>
        <v>1566.96189342303</v>
      </c>
      <c r="U972" s="14" t="n">
        <f aca="false">$B$4-55*($B$5+$B$6)/30-IF($B$11&lt;=55,$B$12,0)+L972+M972+N972</f>
        <v>2976.06176885131</v>
      </c>
      <c r="V972" s="14" t="n">
        <f aca="false">$B$4-69*($B$5+$B$6)/30-IF($B$11&lt;=69,$B$12,0)+L972+M972+N972+O972</f>
        <v>4292.53019450098</v>
      </c>
      <c r="W972" s="14" t="n">
        <f aca="false">$B$4-83*($B$5+$B$6)/30-IF($B$11&lt;=83,$B$12,0)+L972+M972+N972+O972+P972</f>
        <v>6168.17079219596</v>
      </c>
      <c r="X972" s="14" t="n">
        <f aca="false">$B$4-90*($B$5+$B$6)/30-IF($B$11&lt;=90,$B$12,0)+L972+M972+N972+O972+P972+Q972</f>
        <v>8274.6262922274</v>
      </c>
      <c r="AA972" s="14" t="n">
        <f aca="false">MIN(R972:X972)</f>
        <v>1566.96189342303</v>
      </c>
    </row>
    <row r="973" customFormat="false" ht="15" hidden="false" customHeight="false" outlineLevel="0" collapsed="false">
      <c r="K973" s="2" t="n">
        <v>968</v>
      </c>
      <c r="L973" s="14" t="n">
        <f aca="true">$B$16+NORMINV(RAND(),0,SQRT($B$13*($B$7+$B$8^2))*$B$9*(1-$B$10))</f>
        <v>4340.90449387771</v>
      </c>
      <c r="M973" s="14" t="n">
        <f aca="true">$B$16+NORMINV(RAND(),0,SQRT($B$13*($B$7+$B$8^2))*$B$9*(1-$B$10))</f>
        <v>4229.16085142822</v>
      </c>
      <c r="N973" s="14" t="n">
        <f aca="true">$B$16+NORMINV(RAND(),0,SQRT($B$13*($B$7+$B$8^2))*$B$9*(1-$B$10))</f>
        <v>3721.34460287705</v>
      </c>
      <c r="O973" s="14" t="n">
        <f aca="true">$B$16+NORMINV(RAND(),0,SQRT($B$13*($B$7+$B$8^2))*$B$9*(1-$B$10))</f>
        <v>4425.2437559462</v>
      </c>
      <c r="P973" s="14" t="n">
        <f aca="true">$B$16+NORMINV(RAND(),0,SQRT($B$13*($B$7+$B$8^2))*$B$9*(1-$B$10))</f>
        <v>4151.28606363631</v>
      </c>
      <c r="Q973" s="14" t="n">
        <f aca="true">$B$16+NORMINV(RAND(),0,SQRT($B$13*($B$7+$B$8^2))*$B$9*(1-$B$10))</f>
        <v>4403.86092647298</v>
      </c>
      <c r="R973" s="14" t="n">
        <f aca="false">$B$4-13*($B$5+$B$6)/30-IF($B$11&lt;=13,$B$12,0)+0</f>
        <v>8876.66666666667</v>
      </c>
      <c r="S973" s="14" t="n">
        <f aca="false">$B$4-27*($B$5+$B$6)/30-IF($B$11&lt;=27,$B$12,0)+L973</f>
        <v>10930.9044938777</v>
      </c>
      <c r="T973" s="14" t="n">
        <f aca="false">$B$4-41*($B$5+$B$6)/30-IF($B$11&lt;=41,$B$12,0)+L973+M973</f>
        <v>1688.59867863927</v>
      </c>
      <c r="U973" s="14" t="n">
        <f aca="false">$B$4-55*($B$5+$B$6)/30-IF($B$11&lt;=55,$B$12,0)+L973+M973+N973</f>
        <v>3123.27661484965</v>
      </c>
      <c r="V973" s="14" t="n">
        <f aca="false">$B$4-69*($B$5+$B$6)/30-IF($B$11&lt;=69,$B$12,0)+L973+M973+N973+O973</f>
        <v>5261.85370412918</v>
      </c>
      <c r="W973" s="14" t="n">
        <f aca="false">$B$4-83*($B$5+$B$6)/30-IF($B$11&lt;=83,$B$12,0)+L973+M973+N973+O973+P973</f>
        <v>7126.47310109883</v>
      </c>
      <c r="X973" s="14" t="n">
        <f aca="false">$B$4-90*($B$5+$B$6)/30-IF($B$11&lt;=90,$B$12,0)+L973+M973+N973+O973+P973+Q973</f>
        <v>10387.0006942385</v>
      </c>
      <c r="AA973" s="14" t="n">
        <f aca="false">MIN(R973:X973)</f>
        <v>1688.59867863927</v>
      </c>
    </row>
    <row r="974" customFormat="false" ht="15" hidden="false" customHeight="false" outlineLevel="0" collapsed="false">
      <c r="K974" s="2" t="n">
        <v>969</v>
      </c>
      <c r="L974" s="14" t="n">
        <f aca="true">$B$16+NORMINV(RAND(),0,SQRT($B$13*($B$7+$B$8^2))*$B$9*(1-$B$10))</f>
        <v>4164.46254274666</v>
      </c>
      <c r="M974" s="14" t="n">
        <f aca="true">$B$16+NORMINV(RAND(),0,SQRT($B$13*($B$7+$B$8^2))*$B$9*(1-$B$10))</f>
        <v>3787.81042411914</v>
      </c>
      <c r="N974" s="14" t="n">
        <f aca="true">$B$16+NORMINV(RAND(),0,SQRT($B$13*($B$7+$B$8^2))*$B$9*(1-$B$10))</f>
        <v>4217.30123342897</v>
      </c>
      <c r="O974" s="14" t="n">
        <f aca="true">$B$16+NORMINV(RAND(),0,SQRT($B$13*($B$7+$B$8^2))*$B$9*(1-$B$10))</f>
        <v>4209.58440079462</v>
      </c>
      <c r="P974" s="14" t="n">
        <f aca="true">$B$16+NORMINV(RAND(),0,SQRT($B$13*($B$7+$B$8^2))*$B$9*(1-$B$10))</f>
        <v>4104.76337234867</v>
      </c>
      <c r="Q974" s="14" t="n">
        <f aca="true">$B$16+NORMINV(RAND(),0,SQRT($B$13*($B$7+$B$8^2))*$B$9*(1-$B$10))</f>
        <v>3834.39063992322</v>
      </c>
      <c r="R974" s="14" t="n">
        <f aca="false">$B$4-13*($B$5+$B$6)/30-IF($B$11&lt;=13,$B$12,0)+0</f>
        <v>8876.66666666667</v>
      </c>
      <c r="S974" s="14" t="n">
        <f aca="false">$B$4-27*($B$5+$B$6)/30-IF($B$11&lt;=27,$B$12,0)+L974</f>
        <v>10754.4625427467</v>
      </c>
      <c r="T974" s="14" t="n">
        <f aca="false">$B$4-41*($B$5+$B$6)/30-IF($B$11&lt;=41,$B$12,0)+L974+M974</f>
        <v>1070.80630019913</v>
      </c>
      <c r="U974" s="14" t="n">
        <f aca="false">$B$4-55*($B$5+$B$6)/30-IF($B$11&lt;=55,$B$12,0)+L974+M974+N974</f>
        <v>3001.44086696143</v>
      </c>
      <c r="V974" s="14" t="n">
        <f aca="false">$B$4-69*($B$5+$B$6)/30-IF($B$11&lt;=69,$B$12,0)+L974+M974+N974+O974</f>
        <v>4924.35860108938</v>
      </c>
      <c r="W974" s="14" t="n">
        <f aca="false">$B$4-83*($B$5+$B$6)/30-IF($B$11&lt;=83,$B$12,0)+L974+M974+N974+O974+P974</f>
        <v>6742.45530677138</v>
      </c>
      <c r="X974" s="14" t="n">
        <f aca="false">$B$4-90*($B$5+$B$6)/30-IF($B$11&lt;=90,$B$12,0)+L974+M974+N974+O974+P974+Q974</f>
        <v>9433.51261336127</v>
      </c>
      <c r="AA974" s="14" t="n">
        <f aca="false">MIN(R974:X974)</f>
        <v>1070.80630019913</v>
      </c>
    </row>
    <row r="975" customFormat="false" ht="15" hidden="false" customHeight="false" outlineLevel="0" collapsed="false">
      <c r="K975" s="2" t="n">
        <v>970</v>
      </c>
      <c r="L975" s="14" t="n">
        <f aca="true">$B$16+NORMINV(RAND(),0,SQRT($B$13*($B$7+$B$8^2))*$B$9*(1-$B$10))</f>
        <v>4061.87934549672</v>
      </c>
      <c r="M975" s="14" t="n">
        <f aca="true">$B$16+NORMINV(RAND(),0,SQRT($B$13*($B$7+$B$8^2))*$B$9*(1-$B$10))</f>
        <v>4079.65682222065</v>
      </c>
      <c r="N975" s="14" t="n">
        <f aca="true">$B$16+NORMINV(RAND(),0,SQRT($B$13*($B$7+$B$8^2))*$B$9*(1-$B$10))</f>
        <v>4181.62764633593</v>
      </c>
      <c r="O975" s="14" t="n">
        <f aca="true">$B$16+NORMINV(RAND(),0,SQRT($B$13*($B$7+$B$8^2))*$B$9*(1-$B$10))</f>
        <v>4201.64725857076</v>
      </c>
      <c r="P975" s="14" t="n">
        <f aca="true">$B$16+NORMINV(RAND(),0,SQRT($B$13*($B$7+$B$8^2))*$B$9*(1-$B$10))</f>
        <v>3493.73902341154</v>
      </c>
      <c r="Q975" s="14" t="n">
        <f aca="true">$B$16+NORMINV(RAND(),0,SQRT($B$13*($B$7+$B$8^2))*$B$9*(1-$B$10))</f>
        <v>4756.17496386347</v>
      </c>
      <c r="R975" s="14" t="n">
        <f aca="false">$B$4-13*($B$5+$B$6)/30-IF($B$11&lt;=13,$B$12,0)+0</f>
        <v>8876.66666666667</v>
      </c>
      <c r="S975" s="14" t="n">
        <f aca="false">$B$4-27*($B$5+$B$6)/30-IF($B$11&lt;=27,$B$12,0)+L975</f>
        <v>10651.8793454967</v>
      </c>
      <c r="T975" s="14" t="n">
        <f aca="false">$B$4-41*($B$5+$B$6)/30-IF($B$11&lt;=41,$B$12,0)+L975+M975</f>
        <v>1260.0695010507</v>
      </c>
      <c r="U975" s="14" t="n">
        <f aca="false">$B$4-55*($B$5+$B$6)/30-IF($B$11&lt;=55,$B$12,0)+L975+M975+N975</f>
        <v>3155.03048071996</v>
      </c>
      <c r="V975" s="14" t="n">
        <f aca="false">$B$4-69*($B$5+$B$6)/30-IF($B$11&lt;=69,$B$12,0)+L975+M975+N975+O975</f>
        <v>5070.01107262406</v>
      </c>
      <c r="W975" s="14" t="n">
        <f aca="false">$B$4-83*($B$5+$B$6)/30-IF($B$11&lt;=83,$B$12,0)+L975+M975+N975+O975+P975</f>
        <v>6277.08342936892</v>
      </c>
      <c r="X975" s="14" t="n">
        <f aca="false">$B$4-90*($B$5+$B$6)/30-IF($B$11&lt;=90,$B$12,0)+L975+M975+N975+O975+P975+Q975</f>
        <v>9889.92505989906</v>
      </c>
      <c r="AA975" s="14" t="n">
        <f aca="false">MIN(R975:X975)</f>
        <v>1260.0695010507</v>
      </c>
    </row>
    <row r="976" customFormat="false" ht="15" hidden="false" customHeight="false" outlineLevel="0" collapsed="false">
      <c r="K976" s="2" t="n">
        <v>971</v>
      </c>
      <c r="L976" s="14" t="n">
        <f aca="true">$B$16+NORMINV(RAND(),0,SQRT($B$13*($B$7+$B$8^2))*$B$9*(1-$B$10))</f>
        <v>3560.26686579982</v>
      </c>
      <c r="M976" s="14" t="n">
        <f aca="true">$B$16+NORMINV(RAND(),0,SQRT($B$13*($B$7+$B$8^2))*$B$9*(1-$B$10))</f>
        <v>4705.65793477546</v>
      </c>
      <c r="N976" s="14" t="n">
        <f aca="true">$B$16+NORMINV(RAND(),0,SQRT($B$13*($B$7+$B$8^2))*$B$9*(1-$B$10))</f>
        <v>4343.59998522348</v>
      </c>
      <c r="O976" s="14" t="n">
        <f aca="true">$B$16+NORMINV(RAND(),0,SQRT($B$13*($B$7+$B$8^2))*$B$9*(1-$B$10))</f>
        <v>4347.21508563139</v>
      </c>
      <c r="P976" s="14" t="n">
        <f aca="true">$B$16+NORMINV(RAND(),0,SQRT($B$13*($B$7+$B$8^2))*$B$9*(1-$B$10))</f>
        <v>4381.80106999061</v>
      </c>
      <c r="Q976" s="14" t="n">
        <f aca="true">$B$16+NORMINV(RAND(),0,SQRT($B$13*($B$7+$B$8^2))*$B$9*(1-$B$10))</f>
        <v>4199.92843462468</v>
      </c>
      <c r="R976" s="14" t="n">
        <f aca="false">$B$4-13*($B$5+$B$6)/30-IF($B$11&lt;=13,$B$12,0)+0</f>
        <v>8876.66666666667</v>
      </c>
      <c r="S976" s="14" t="n">
        <f aca="false">$B$4-27*($B$5+$B$6)/30-IF($B$11&lt;=27,$B$12,0)+L976</f>
        <v>10150.2668657998</v>
      </c>
      <c r="T976" s="14" t="n">
        <f aca="false">$B$4-41*($B$5+$B$6)/30-IF($B$11&lt;=41,$B$12,0)+L976+M976</f>
        <v>1384.45813390861</v>
      </c>
      <c r="U976" s="14" t="n">
        <f aca="false">$B$4-55*($B$5+$B$6)/30-IF($B$11&lt;=55,$B$12,0)+L976+M976+N976</f>
        <v>3441.39145246543</v>
      </c>
      <c r="V976" s="14" t="n">
        <f aca="false">$B$4-69*($B$5+$B$6)/30-IF($B$11&lt;=69,$B$12,0)+L976+M976+N976+O976</f>
        <v>5501.93987143015</v>
      </c>
      <c r="W976" s="14" t="n">
        <f aca="false">$B$4-83*($B$5+$B$6)/30-IF($B$11&lt;=83,$B$12,0)+L976+M976+N976+O976+P976</f>
        <v>7597.0742747541</v>
      </c>
      <c r="X976" s="14" t="n">
        <f aca="false">$B$4-90*($B$5+$B$6)/30-IF($B$11&lt;=90,$B$12,0)+L976+M976+N976+O976+P976+Q976</f>
        <v>10653.6693760454</v>
      </c>
      <c r="AA976" s="14" t="n">
        <f aca="false">MIN(R976:X976)</f>
        <v>1384.45813390861</v>
      </c>
    </row>
    <row r="977" customFormat="false" ht="15" hidden="false" customHeight="false" outlineLevel="0" collapsed="false">
      <c r="K977" s="2" t="n">
        <v>972</v>
      </c>
      <c r="L977" s="14" t="n">
        <f aca="true">$B$16+NORMINV(RAND(),0,SQRT($B$13*($B$7+$B$8^2))*$B$9*(1-$B$10))</f>
        <v>3849.648193966</v>
      </c>
      <c r="M977" s="14" t="n">
        <f aca="true">$B$16+NORMINV(RAND(),0,SQRT($B$13*($B$7+$B$8^2))*$B$9*(1-$B$10))</f>
        <v>4210.67546757171</v>
      </c>
      <c r="N977" s="14" t="n">
        <f aca="true">$B$16+NORMINV(RAND(),0,SQRT($B$13*($B$7+$B$8^2))*$B$9*(1-$B$10))</f>
        <v>4135.81162814456</v>
      </c>
      <c r="O977" s="14" t="n">
        <f aca="true">$B$16+NORMINV(RAND(),0,SQRT($B$13*($B$7+$B$8^2))*$B$9*(1-$B$10))</f>
        <v>3655.0344375706</v>
      </c>
      <c r="P977" s="14" t="n">
        <f aca="true">$B$16+NORMINV(RAND(),0,SQRT($B$13*($B$7+$B$8^2))*$B$9*(1-$B$10))</f>
        <v>4529.72684427304</v>
      </c>
      <c r="Q977" s="14" t="n">
        <f aca="true">$B$16+NORMINV(RAND(),0,SQRT($B$13*($B$7+$B$8^2))*$B$9*(1-$B$10))</f>
        <v>4040.83714145402</v>
      </c>
      <c r="R977" s="14" t="n">
        <f aca="false">$B$4-13*($B$5+$B$6)/30-IF($B$11&lt;=13,$B$12,0)+0</f>
        <v>8876.66666666667</v>
      </c>
      <c r="S977" s="14" t="n">
        <f aca="false">$B$4-27*($B$5+$B$6)/30-IF($B$11&lt;=27,$B$12,0)+L977</f>
        <v>10439.648193966</v>
      </c>
      <c r="T977" s="14" t="n">
        <f aca="false">$B$4-41*($B$5+$B$6)/30-IF($B$11&lt;=41,$B$12,0)+L977+M977</f>
        <v>1178.85699487104</v>
      </c>
      <c r="U977" s="14" t="n">
        <f aca="false">$B$4-55*($B$5+$B$6)/30-IF($B$11&lt;=55,$B$12,0)+L977+M977+N977</f>
        <v>3028.00195634893</v>
      </c>
      <c r="V977" s="14" t="n">
        <f aca="false">$B$4-69*($B$5+$B$6)/30-IF($B$11&lt;=69,$B$12,0)+L977+M977+N977+O977</f>
        <v>4396.36972725287</v>
      </c>
      <c r="W977" s="14" t="n">
        <f aca="false">$B$4-83*($B$5+$B$6)/30-IF($B$11&lt;=83,$B$12,0)+L977+M977+N977+O977+P977</f>
        <v>6639.42990485924</v>
      </c>
      <c r="X977" s="14" t="n">
        <f aca="false">$B$4-90*($B$5+$B$6)/30-IF($B$11&lt;=90,$B$12,0)+L977+M977+N977+O977+P977+Q977</f>
        <v>9536.93371297993</v>
      </c>
      <c r="AA977" s="14" t="n">
        <f aca="false">MIN(R977:X977)</f>
        <v>1178.85699487104</v>
      </c>
    </row>
    <row r="978" customFormat="false" ht="15" hidden="false" customHeight="false" outlineLevel="0" collapsed="false">
      <c r="K978" s="2" t="n">
        <v>973</v>
      </c>
      <c r="L978" s="14" t="n">
        <f aca="true">$B$16+NORMINV(RAND(),0,SQRT($B$13*($B$7+$B$8^2))*$B$9*(1-$B$10))</f>
        <v>4085.93913254194</v>
      </c>
      <c r="M978" s="14" t="n">
        <f aca="true">$B$16+NORMINV(RAND(),0,SQRT($B$13*($B$7+$B$8^2))*$B$9*(1-$B$10))</f>
        <v>3592.5677268008</v>
      </c>
      <c r="N978" s="14" t="n">
        <f aca="true">$B$16+NORMINV(RAND(),0,SQRT($B$13*($B$7+$B$8^2))*$B$9*(1-$B$10))</f>
        <v>3926.43599217075</v>
      </c>
      <c r="O978" s="14" t="n">
        <f aca="true">$B$16+NORMINV(RAND(),0,SQRT($B$13*($B$7+$B$8^2))*$B$9*(1-$B$10))</f>
        <v>3819.23722897826</v>
      </c>
      <c r="P978" s="14" t="n">
        <f aca="true">$B$16+NORMINV(RAND(),0,SQRT($B$13*($B$7+$B$8^2))*$B$9*(1-$B$10))</f>
        <v>4056.8019081878</v>
      </c>
      <c r="Q978" s="14" t="n">
        <f aca="true">$B$16+NORMINV(RAND(),0,SQRT($B$13*($B$7+$B$8^2))*$B$9*(1-$B$10))</f>
        <v>3933.94777747266</v>
      </c>
      <c r="R978" s="14" t="n">
        <f aca="false">$B$4-13*($B$5+$B$6)/30-IF($B$11&lt;=13,$B$12,0)+0</f>
        <v>8876.66666666667</v>
      </c>
      <c r="S978" s="14" t="n">
        <f aca="false">$B$4-27*($B$5+$B$6)/30-IF($B$11&lt;=27,$B$12,0)+L978</f>
        <v>10675.9391325419</v>
      </c>
      <c r="T978" s="14" t="n">
        <f aca="false">$B$4-41*($B$5+$B$6)/30-IF($B$11&lt;=41,$B$12,0)+L978+M978</f>
        <v>797.040192676066</v>
      </c>
      <c r="U978" s="14" t="n">
        <f aca="false">$B$4-55*($B$5+$B$6)/30-IF($B$11&lt;=55,$B$12,0)+L978+M978+N978</f>
        <v>2436.80951818015</v>
      </c>
      <c r="V978" s="14" t="n">
        <f aca="false">$B$4-69*($B$5+$B$6)/30-IF($B$11&lt;=69,$B$12,0)+L978+M978+N978+O978</f>
        <v>3969.38008049175</v>
      </c>
      <c r="W978" s="14" t="n">
        <f aca="false">$B$4-83*($B$5+$B$6)/30-IF($B$11&lt;=83,$B$12,0)+L978+M978+N978+O978+P978</f>
        <v>5739.51532201287</v>
      </c>
      <c r="X978" s="14" t="n">
        <f aca="false">$B$4-90*($B$5+$B$6)/30-IF($B$11&lt;=90,$B$12,0)+L978+M978+N978+O978+P978+Q978</f>
        <v>8530.1297661522</v>
      </c>
      <c r="AA978" s="14" t="n">
        <f aca="false">MIN(R978:X978)</f>
        <v>797.040192676066</v>
      </c>
    </row>
    <row r="979" customFormat="false" ht="15" hidden="false" customHeight="false" outlineLevel="0" collapsed="false">
      <c r="K979" s="2" t="n">
        <v>974</v>
      </c>
      <c r="L979" s="14" t="n">
        <f aca="true">$B$16+NORMINV(RAND(),0,SQRT($B$13*($B$7+$B$8^2))*$B$9*(1-$B$10))</f>
        <v>3551.13408491969</v>
      </c>
      <c r="M979" s="14" t="n">
        <f aca="true">$B$16+NORMINV(RAND(),0,SQRT($B$13*($B$7+$B$8^2))*$B$9*(1-$B$10))</f>
        <v>3786.67102419082</v>
      </c>
      <c r="N979" s="14" t="n">
        <f aca="true">$B$16+NORMINV(RAND(),0,SQRT($B$13*($B$7+$B$8^2))*$B$9*(1-$B$10))</f>
        <v>3847.93138988766</v>
      </c>
      <c r="O979" s="14" t="n">
        <f aca="true">$B$16+NORMINV(RAND(),0,SQRT($B$13*($B$7+$B$8^2))*$B$9*(1-$B$10))</f>
        <v>4189.63875960549</v>
      </c>
      <c r="P979" s="14" t="n">
        <f aca="true">$B$16+NORMINV(RAND(),0,SQRT($B$13*($B$7+$B$8^2))*$B$9*(1-$B$10))</f>
        <v>4140.36143339077</v>
      </c>
      <c r="Q979" s="14" t="n">
        <f aca="true">$B$16+NORMINV(RAND(),0,SQRT($B$13*($B$7+$B$8^2))*$B$9*(1-$B$10))</f>
        <v>4772.27965506948</v>
      </c>
      <c r="R979" s="14" t="n">
        <f aca="false">$B$4-13*($B$5+$B$6)/30-IF($B$11&lt;=13,$B$12,0)+0</f>
        <v>8876.66666666667</v>
      </c>
      <c r="S979" s="14" t="n">
        <f aca="false">$B$4-27*($B$5+$B$6)/30-IF($B$11&lt;=27,$B$12,0)+L979</f>
        <v>10141.1340849197</v>
      </c>
      <c r="T979" s="14" t="n">
        <f aca="false">$B$4-41*($B$5+$B$6)/30-IF($B$11&lt;=41,$B$12,0)+L979+M979</f>
        <v>456.338442443841</v>
      </c>
      <c r="U979" s="14" t="n">
        <f aca="false">$B$4-55*($B$5+$B$6)/30-IF($B$11&lt;=55,$B$12,0)+L979+M979+N979</f>
        <v>2017.60316566483</v>
      </c>
      <c r="V979" s="14" t="n">
        <f aca="false">$B$4-69*($B$5+$B$6)/30-IF($B$11&lt;=69,$B$12,0)+L979+M979+N979+O979</f>
        <v>3920.57525860366</v>
      </c>
      <c r="W979" s="14" t="n">
        <f aca="false">$B$4-83*($B$5+$B$6)/30-IF($B$11&lt;=83,$B$12,0)+L979+M979+N979+O979+P979</f>
        <v>5774.27002532776</v>
      </c>
      <c r="X979" s="14" t="n">
        <f aca="false">$B$4-90*($B$5+$B$6)/30-IF($B$11&lt;=90,$B$12,0)+L979+M979+N979+O979+P979+Q979</f>
        <v>9403.2163470639</v>
      </c>
      <c r="AA979" s="14" t="n">
        <f aca="false">MIN(R979:X979)</f>
        <v>456.338442443841</v>
      </c>
    </row>
    <row r="980" customFormat="false" ht="15" hidden="false" customHeight="false" outlineLevel="0" collapsed="false">
      <c r="K980" s="2" t="n">
        <v>975</v>
      </c>
      <c r="L980" s="14" t="n">
        <f aca="true">$B$16+NORMINV(RAND(),0,SQRT($B$13*($B$7+$B$8^2))*$B$9*(1-$B$10))</f>
        <v>4271.02234759325</v>
      </c>
      <c r="M980" s="14" t="n">
        <f aca="true">$B$16+NORMINV(RAND(),0,SQRT($B$13*($B$7+$B$8^2))*$B$9*(1-$B$10))</f>
        <v>3988.60363374994</v>
      </c>
      <c r="N980" s="14" t="n">
        <f aca="true">$B$16+NORMINV(RAND(),0,SQRT($B$13*($B$7+$B$8^2))*$B$9*(1-$B$10))</f>
        <v>3750.24414266501</v>
      </c>
      <c r="O980" s="14" t="n">
        <f aca="true">$B$16+NORMINV(RAND(),0,SQRT($B$13*($B$7+$B$8^2))*$B$9*(1-$B$10))</f>
        <v>4161.48661748805</v>
      </c>
      <c r="P980" s="14" t="n">
        <f aca="true">$B$16+NORMINV(RAND(),0,SQRT($B$13*($B$7+$B$8^2))*$B$9*(1-$B$10))</f>
        <v>3678.97645037404</v>
      </c>
      <c r="Q980" s="14" t="n">
        <f aca="true">$B$16+NORMINV(RAND(),0,SQRT($B$13*($B$7+$B$8^2))*$B$9*(1-$B$10))</f>
        <v>3814.03605635147</v>
      </c>
      <c r="R980" s="14" t="n">
        <f aca="false">$B$4-13*($B$5+$B$6)/30-IF($B$11&lt;=13,$B$12,0)+0</f>
        <v>8876.66666666667</v>
      </c>
      <c r="S980" s="14" t="n">
        <f aca="false">$B$4-27*($B$5+$B$6)/30-IF($B$11&lt;=27,$B$12,0)+L980</f>
        <v>10861.0223475933</v>
      </c>
      <c r="T980" s="14" t="n">
        <f aca="false">$B$4-41*($B$5+$B$6)/30-IF($B$11&lt;=41,$B$12,0)+L980+M980</f>
        <v>1378.15931467652</v>
      </c>
      <c r="U980" s="14" t="n">
        <f aca="false">$B$4-55*($B$5+$B$6)/30-IF($B$11&lt;=55,$B$12,0)+L980+M980+N980</f>
        <v>2841.73679067486</v>
      </c>
      <c r="V980" s="14" t="n">
        <f aca="false">$B$4-69*($B$5+$B$6)/30-IF($B$11&lt;=69,$B$12,0)+L980+M980+N980+O980</f>
        <v>4716.55674149624</v>
      </c>
      <c r="W980" s="14" t="n">
        <f aca="false">$B$4-83*($B$5+$B$6)/30-IF($B$11&lt;=83,$B$12,0)+L980+M980+N980+O980+P980</f>
        <v>6108.86652520362</v>
      </c>
      <c r="X980" s="14" t="n">
        <f aca="false">$B$4-90*($B$5+$B$6)/30-IF($B$11&lt;=90,$B$12,0)+L980+M980+N980+O980+P980+Q980</f>
        <v>8779.56924822176</v>
      </c>
      <c r="AA980" s="14" t="n">
        <f aca="false">MIN(R980:X980)</f>
        <v>1378.15931467652</v>
      </c>
    </row>
    <row r="981" customFormat="false" ht="15" hidden="false" customHeight="false" outlineLevel="0" collapsed="false">
      <c r="K981" s="2" t="n">
        <v>976</v>
      </c>
      <c r="L981" s="14" t="n">
        <f aca="true">$B$16+NORMINV(RAND(),0,SQRT($B$13*($B$7+$B$8^2))*$B$9*(1-$B$10))</f>
        <v>3853.25954464293</v>
      </c>
      <c r="M981" s="14" t="n">
        <f aca="true">$B$16+NORMINV(RAND(),0,SQRT($B$13*($B$7+$B$8^2))*$B$9*(1-$B$10))</f>
        <v>4136.51434371598</v>
      </c>
      <c r="N981" s="14" t="n">
        <f aca="true">$B$16+NORMINV(RAND(),0,SQRT($B$13*($B$7+$B$8^2))*$B$9*(1-$B$10))</f>
        <v>4540.63441146891</v>
      </c>
      <c r="O981" s="14" t="n">
        <f aca="true">$B$16+NORMINV(RAND(),0,SQRT($B$13*($B$7+$B$8^2))*$B$9*(1-$B$10))</f>
        <v>3816.85889779468</v>
      </c>
      <c r="P981" s="14" t="n">
        <f aca="true">$B$16+NORMINV(RAND(),0,SQRT($B$13*($B$7+$B$8^2))*$B$9*(1-$B$10))</f>
        <v>4089.06511710416</v>
      </c>
      <c r="Q981" s="14" t="n">
        <f aca="true">$B$16+NORMINV(RAND(),0,SQRT($B$13*($B$7+$B$8^2))*$B$9*(1-$B$10))</f>
        <v>4113.90109687748</v>
      </c>
      <c r="R981" s="14" t="n">
        <f aca="false">$B$4-13*($B$5+$B$6)/30-IF($B$11&lt;=13,$B$12,0)+0</f>
        <v>8876.66666666667</v>
      </c>
      <c r="S981" s="14" t="n">
        <f aca="false">$B$4-27*($B$5+$B$6)/30-IF($B$11&lt;=27,$B$12,0)+L981</f>
        <v>10443.2595446429</v>
      </c>
      <c r="T981" s="14" t="n">
        <f aca="false">$B$4-41*($B$5+$B$6)/30-IF($B$11&lt;=41,$B$12,0)+L981+M981</f>
        <v>1108.30722169223</v>
      </c>
      <c r="U981" s="14" t="n">
        <f aca="false">$B$4-55*($B$5+$B$6)/30-IF($B$11&lt;=55,$B$12,0)+L981+M981+N981</f>
        <v>3362.27496649447</v>
      </c>
      <c r="V981" s="14" t="n">
        <f aca="false">$B$4-69*($B$5+$B$6)/30-IF($B$11&lt;=69,$B$12,0)+L981+M981+N981+O981</f>
        <v>4892.46719762249</v>
      </c>
      <c r="W981" s="14" t="n">
        <f aca="false">$B$4-83*($B$5+$B$6)/30-IF($B$11&lt;=83,$B$12,0)+L981+M981+N981+O981+P981</f>
        <v>6694.86564805998</v>
      </c>
      <c r="X981" s="14" t="n">
        <f aca="false">$B$4-90*($B$5+$B$6)/30-IF($B$11&lt;=90,$B$12,0)+L981+M981+N981+O981+P981+Q981</f>
        <v>9665.43341160413</v>
      </c>
      <c r="AA981" s="14" t="n">
        <f aca="false">MIN(R981:X981)</f>
        <v>1108.30722169223</v>
      </c>
    </row>
    <row r="982" customFormat="false" ht="15" hidden="false" customHeight="false" outlineLevel="0" collapsed="false">
      <c r="K982" s="2" t="n">
        <v>977</v>
      </c>
      <c r="L982" s="14" t="n">
        <f aca="true">$B$16+NORMINV(RAND(),0,SQRT($B$13*($B$7+$B$8^2))*$B$9*(1-$B$10))</f>
        <v>3456.24185820176</v>
      </c>
      <c r="M982" s="14" t="n">
        <f aca="true">$B$16+NORMINV(RAND(),0,SQRT($B$13*($B$7+$B$8^2))*$B$9*(1-$B$10))</f>
        <v>4093.88444418403</v>
      </c>
      <c r="N982" s="14" t="n">
        <f aca="true">$B$16+NORMINV(RAND(),0,SQRT($B$13*($B$7+$B$8^2))*$B$9*(1-$B$10))</f>
        <v>4065.36459860295</v>
      </c>
      <c r="O982" s="14" t="n">
        <f aca="true">$B$16+NORMINV(RAND(),0,SQRT($B$13*($B$7+$B$8^2))*$B$9*(1-$B$10))</f>
        <v>4514.83809981446</v>
      </c>
      <c r="P982" s="14" t="n">
        <f aca="true">$B$16+NORMINV(RAND(),0,SQRT($B$13*($B$7+$B$8^2))*$B$9*(1-$B$10))</f>
        <v>3581.8920422146</v>
      </c>
      <c r="Q982" s="14" t="n">
        <f aca="true">$B$16+NORMINV(RAND(),0,SQRT($B$13*($B$7+$B$8^2))*$B$9*(1-$B$10))</f>
        <v>4208.31848094884</v>
      </c>
      <c r="R982" s="14" t="n">
        <f aca="false">$B$4-13*($B$5+$B$6)/30-IF($B$11&lt;=13,$B$12,0)+0</f>
        <v>8876.66666666667</v>
      </c>
      <c r="S982" s="14" t="n">
        <f aca="false">$B$4-27*($B$5+$B$6)/30-IF($B$11&lt;=27,$B$12,0)+L982</f>
        <v>10046.2418582018</v>
      </c>
      <c r="T982" s="14" t="n">
        <f aca="false">$B$4-41*($B$5+$B$6)/30-IF($B$11&lt;=41,$B$12,0)+L982+M982</f>
        <v>668.659635719128</v>
      </c>
      <c r="U982" s="14" t="n">
        <f aca="false">$B$4-55*($B$5+$B$6)/30-IF($B$11&lt;=55,$B$12,0)+L982+M982+N982</f>
        <v>2447.35756765541</v>
      </c>
      <c r="V982" s="14" t="n">
        <f aca="false">$B$4-69*($B$5+$B$6)/30-IF($B$11&lt;=69,$B$12,0)+L982+M982+N982+O982</f>
        <v>4675.5290008032</v>
      </c>
      <c r="W982" s="14" t="n">
        <f aca="false">$B$4-83*($B$5+$B$6)/30-IF($B$11&lt;=83,$B$12,0)+L982+M982+N982+O982+P982</f>
        <v>5970.75437635114</v>
      </c>
      <c r="X982" s="14" t="n">
        <f aca="false">$B$4-90*($B$5+$B$6)/30-IF($B$11&lt;=90,$B$12,0)+L982+M982+N982+O982+P982+Q982</f>
        <v>9035.73952396665</v>
      </c>
      <c r="AA982" s="14" t="n">
        <f aca="false">MIN(R982:X982)</f>
        <v>668.659635719128</v>
      </c>
    </row>
    <row r="983" customFormat="false" ht="15" hidden="false" customHeight="false" outlineLevel="0" collapsed="false">
      <c r="K983" s="2" t="n">
        <v>978</v>
      </c>
      <c r="L983" s="14" t="n">
        <f aca="true">$B$16+NORMINV(RAND(),0,SQRT($B$13*($B$7+$B$8^2))*$B$9*(1-$B$10))</f>
        <v>4218.26715709486</v>
      </c>
      <c r="M983" s="14" t="n">
        <f aca="true">$B$16+NORMINV(RAND(),0,SQRT($B$13*($B$7+$B$8^2))*$B$9*(1-$B$10))</f>
        <v>3868.10107570701</v>
      </c>
      <c r="N983" s="14" t="n">
        <f aca="true">$B$16+NORMINV(RAND(),0,SQRT($B$13*($B$7+$B$8^2))*$B$9*(1-$B$10))</f>
        <v>4417.83304014958</v>
      </c>
      <c r="O983" s="14" t="n">
        <f aca="true">$B$16+NORMINV(RAND(),0,SQRT($B$13*($B$7+$B$8^2))*$B$9*(1-$B$10))</f>
        <v>4045.27159740577</v>
      </c>
      <c r="P983" s="14" t="n">
        <f aca="true">$B$16+NORMINV(RAND(),0,SQRT($B$13*($B$7+$B$8^2))*$B$9*(1-$B$10))</f>
        <v>4195.08127919901</v>
      </c>
      <c r="Q983" s="14" t="n">
        <f aca="true">$B$16+NORMINV(RAND(),0,SQRT($B$13*($B$7+$B$8^2))*$B$9*(1-$B$10))</f>
        <v>3875.96731678826</v>
      </c>
      <c r="R983" s="14" t="n">
        <f aca="false">$B$4-13*($B$5+$B$6)/30-IF($B$11&lt;=13,$B$12,0)+0</f>
        <v>8876.66666666667</v>
      </c>
      <c r="S983" s="14" t="n">
        <f aca="false">$B$4-27*($B$5+$B$6)/30-IF($B$11&lt;=27,$B$12,0)+L983</f>
        <v>10808.2671570949</v>
      </c>
      <c r="T983" s="14" t="n">
        <f aca="false">$B$4-41*($B$5+$B$6)/30-IF($B$11&lt;=41,$B$12,0)+L983+M983</f>
        <v>1204.9015661352</v>
      </c>
      <c r="U983" s="14" t="n">
        <f aca="false">$B$4-55*($B$5+$B$6)/30-IF($B$11&lt;=55,$B$12,0)+L983+M983+N983</f>
        <v>3336.06793961811</v>
      </c>
      <c r="V983" s="14" t="n">
        <f aca="false">$B$4-69*($B$5+$B$6)/30-IF($B$11&lt;=69,$B$12,0)+L983+M983+N983+O983</f>
        <v>5094.67287035722</v>
      </c>
      <c r="W983" s="14" t="n">
        <f aca="false">$B$4-83*($B$5+$B$6)/30-IF($B$11&lt;=83,$B$12,0)+L983+M983+N983+O983+P983</f>
        <v>7003.08748288956</v>
      </c>
      <c r="X983" s="14" t="n">
        <f aca="false">$B$4-90*($B$5+$B$6)/30-IF($B$11&lt;=90,$B$12,0)+L983+M983+N983+O983+P983+Q983</f>
        <v>9735.72146634449</v>
      </c>
      <c r="AA983" s="14" t="n">
        <f aca="false">MIN(R983:X983)</f>
        <v>1204.9015661352</v>
      </c>
    </row>
    <row r="984" customFormat="false" ht="15" hidden="false" customHeight="false" outlineLevel="0" collapsed="false">
      <c r="K984" s="2" t="n">
        <v>979</v>
      </c>
      <c r="L984" s="14" t="n">
        <f aca="true">$B$16+NORMINV(RAND(),0,SQRT($B$13*($B$7+$B$8^2))*$B$9*(1-$B$10))</f>
        <v>4881.83873809017</v>
      </c>
      <c r="M984" s="14" t="n">
        <f aca="true">$B$16+NORMINV(RAND(),0,SQRT($B$13*($B$7+$B$8^2))*$B$9*(1-$B$10))</f>
        <v>4644.34293276613</v>
      </c>
      <c r="N984" s="14" t="n">
        <f aca="true">$B$16+NORMINV(RAND(),0,SQRT($B$13*($B$7+$B$8^2))*$B$9*(1-$B$10))</f>
        <v>3785.31865527968</v>
      </c>
      <c r="O984" s="14" t="n">
        <f aca="true">$B$16+NORMINV(RAND(),0,SQRT($B$13*($B$7+$B$8^2))*$B$9*(1-$B$10))</f>
        <v>3547.84615391697</v>
      </c>
      <c r="P984" s="14" t="n">
        <f aca="true">$B$16+NORMINV(RAND(),0,SQRT($B$13*($B$7+$B$8^2))*$B$9*(1-$B$10))</f>
        <v>4146.31575099973</v>
      </c>
      <c r="Q984" s="14" t="n">
        <f aca="true">$B$16+NORMINV(RAND(),0,SQRT($B$13*($B$7+$B$8^2))*$B$9*(1-$B$10))</f>
        <v>4149.19802655181</v>
      </c>
      <c r="R984" s="14" t="n">
        <f aca="false">$B$4-13*($B$5+$B$6)/30-IF($B$11&lt;=13,$B$12,0)+0</f>
        <v>8876.66666666667</v>
      </c>
      <c r="S984" s="14" t="n">
        <f aca="false">$B$4-27*($B$5+$B$6)/30-IF($B$11&lt;=27,$B$12,0)+L984</f>
        <v>11471.8387380902</v>
      </c>
      <c r="T984" s="14" t="n">
        <f aca="false">$B$4-41*($B$5+$B$6)/30-IF($B$11&lt;=41,$B$12,0)+L984+M984</f>
        <v>2644.71500418963</v>
      </c>
      <c r="U984" s="14" t="n">
        <f aca="false">$B$4-55*($B$5+$B$6)/30-IF($B$11&lt;=55,$B$12,0)+L984+M984+N984</f>
        <v>4143.36699280264</v>
      </c>
      <c r="V984" s="14" t="n">
        <f aca="false">$B$4-69*($B$5+$B$6)/30-IF($B$11&lt;=69,$B$12,0)+L984+M984+N984+O984</f>
        <v>5404.54648005294</v>
      </c>
      <c r="W984" s="14" t="n">
        <f aca="false">$B$4-83*($B$5+$B$6)/30-IF($B$11&lt;=83,$B$12,0)+L984+M984+N984+O984+P984</f>
        <v>7264.19556438601</v>
      </c>
      <c r="X984" s="14" t="n">
        <f aca="false">$B$4-90*($B$5+$B$6)/30-IF($B$11&lt;=90,$B$12,0)+L984+M984+N984+O984+P984+Q984</f>
        <v>10270.0602576045</v>
      </c>
      <c r="AA984" s="14" t="n">
        <f aca="false">MIN(R984:X984)</f>
        <v>2644.71500418963</v>
      </c>
    </row>
    <row r="985" customFormat="false" ht="15" hidden="false" customHeight="false" outlineLevel="0" collapsed="false">
      <c r="K985" s="2" t="n">
        <v>980</v>
      </c>
      <c r="L985" s="14" t="n">
        <f aca="true">$B$16+NORMINV(RAND(),0,SQRT($B$13*($B$7+$B$8^2))*$B$9*(1-$B$10))</f>
        <v>4174.70015706267</v>
      </c>
      <c r="M985" s="14" t="n">
        <f aca="true">$B$16+NORMINV(RAND(),0,SQRT($B$13*($B$7+$B$8^2))*$B$9*(1-$B$10))</f>
        <v>4175.18026480251</v>
      </c>
      <c r="N985" s="14" t="n">
        <f aca="true">$B$16+NORMINV(RAND(),0,SQRT($B$13*($B$7+$B$8^2))*$B$9*(1-$B$10))</f>
        <v>3671.78835673275</v>
      </c>
      <c r="O985" s="14" t="n">
        <f aca="true">$B$16+NORMINV(RAND(),0,SQRT($B$13*($B$7+$B$8^2))*$B$9*(1-$B$10))</f>
        <v>3914.37595721292</v>
      </c>
      <c r="P985" s="14" t="n">
        <f aca="true">$B$16+NORMINV(RAND(),0,SQRT($B$13*($B$7+$B$8^2))*$B$9*(1-$B$10))</f>
        <v>4896.71413626207</v>
      </c>
      <c r="Q985" s="14" t="n">
        <f aca="true">$B$16+NORMINV(RAND(),0,SQRT($B$13*($B$7+$B$8^2))*$B$9*(1-$B$10))</f>
        <v>4185.97084540984</v>
      </c>
      <c r="R985" s="14" t="n">
        <f aca="false">$B$4-13*($B$5+$B$6)/30-IF($B$11&lt;=13,$B$12,0)+0</f>
        <v>8876.66666666667</v>
      </c>
      <c r="S985" s="14" t="n">
        <f aca="false">$B$4-27*($B$5+$B$6)/30-IF($B$11&lt;=27,$B$12,0)+L985</f>
        <v>10764.7001570627</v>
      </c>
      <c r="T985" s="14" t="n">
        <f aca="false">$B$4-41*($B$5+$B$6)/30-IF($B$11&lt;=41,$B$12,0)+L985+M985</f>
        <v>1468.41375519852</v>
      </c>
      <c r="U985" s="14" t="n">
        <f aca="false">$B$4-55*($B$5+$B$6)/30-IF($B$11&lt;=55,$B$12,0)+L985+M985+N985</f>
        <v>2853.5354452646</v>
      </c>
      <c r="V985" s="14" t="n">
        <f aca="false">$B$4-69*($B$5+$B$6)/30-IF($B$11&lt;=69,$B$12,0)+L985+M985+N985+O985</f>
        <v>4481.24473581086</v>
      </c>
      <c r="W985" s="14" t="n">
        <f aca="false">$B$4-83*($B$5+$B$6)/30-IF($B$11&lt;=83,$B$12,0)+L985+M985+N985+O985+P985</f>
        <v>7091.29220540626</v>
      </c>
      <c r="X985" s="14" t="n">
        <f aca="false">$B$4-90*($B$5+$B$6)/30-IF($B$11&lt;=90,$B$12,0)+L985+M985+N985+O985+P985+Q985</f>
        <v>10133.9297174828</v>
      </c>
      <c r="AA985" s="14" t="n">
        <f aca="false">MIN(R985:X985)</f>
        <v>1468.41375519852</v>
      </c>
    </row>
    <row r="986" customFormat="false" ht="15" hidden="false" customHeight="false" outlineLevel="0" collapsed="false">
      <c r="K986" s="2" t="n">
        <v>981</v>
      </c>
      <c r="L986" s="14" t="n">
        <f aca="true">$B$16+NORMINV(RAND(),0,SQRT($B$13*($B$7+$B$8^2))*$B$9*(1-$B$10))</f>
        <v>4196.28065334146</v>
      </c>
      <c r="M986" s="14" t="n">
        <f aca="true">$B$16+NORMINV(RAND(),0,SQRT($B$13*($B$7+$B$8^2))*$B$9*(1-$B$10))</f>
        <v>4220.29063563137</v>
      </c>
      <c r="N986" s="14" t="n">
        <f aca="true">$B$16+NORMINV(RAND(),0,SQRT($B$13*($B$7+$B$8^2))*$B$9*(1-$B$10))</f>
        <v>4526.00524847198</v>
      </c>
      <c r="O986" s="14" t="n">
        <f aca="true">$B$16+NORMINV(RAND(),0,SQRT($B$13*($B$7+$B$8^2))*$B$9*(1-$B$10))</f>
        <v>3524.6436122087</v>
      </c>
      <c r="P986" s="14" t="n">
        <f aca="true">$B$16+NORMINV(RAND(),0,SQRT($B$13*($B$7+$B$8^2))*$B$9*(1-$B$10))</f>
        <v>4840.85040535016</v>
      </c>
      <c r="Q986" s="14" t="n">
        <f aca="true">$B$16+NORMINV(RAND(),0,SQRT($B$13*($B$7+$B$8^2))*$B$9*(1-$B$10))</f>
        <v>4248.63192480458</v>
      </c>
      <c r="R986" s="14" t="n">
        <f aca="false">$B$4-13*($B$5+$B$6)/30-IF($B$11&lt;=13,$B$12,0)+0</f>
        <v>8876.66666666667</v>
      </c>
      <c r="S986" s="14" t="n">
        <f aca="false">$B$4-27*($B$5+$B$6)/30-IF($B$11&lt;=27,$B$12,0)+L986</f>
        <v>10786.2806533415</v>
      </c>
      <c r="T986" s="14" t="n">
        <f aca="false">$B$4-41*($B$5+$B$6)/30-IF($B$11&lt;=41,$B$12,0)+L986+M986</f>
        <v>1535.10462230616</v>
      </c>
      <c r="U986" s="14" t="n">
        <f aca="false">$B$4-55*($B$5+$B$6)/30-IF($B$11&lt;=55,$B$12,0)+L986+M986+N986</f>
        <v>3774.44320411146</v>
      </c>
      <c r="V986" s="14" t="n">
        <f aca="false">$B$4-69*($B$5+$B$6)/30-IF($B$11&lt;=69,$B$12,0)+L986+M986+N986+O986</f>
        <v>5012.4201496535</v>
      </c>
      <c r="W986" s="14" t="n">
        <f aca="false">$B$4-83*($B$5+$B$6)/30-IF($B$11&lt;=83,$B$12,0)+L986+M986+N986+O986+P986</f>
        <v>7566.603888337</v>
      </c>
      <c r="X986" s="14" t="n">
        <f aca="false">$B$4-90*($B$5+$B$6)/30-IF($B$11&lt;=90,$B$12,0)+L986+M986+N986+O986+P986+Q986</f>
        <v>10671.9024798082</v>
      </c>
      <c r="AA986" s="14" t="n">
        <f aca="false">MIN(R986:X986)</f>
        <v>1535.10462230616</v>
      </c>
    </row>
    <row r="987" customFormat="false" ht="15" hidden="false" customHeight="false" outlineLevel="0" collapsed="false">
      <c r="K987" s="2" t="n">
        <v>982</v>
      </c>
      <c r="L987" s="14" t="n">
        <f aca="true">$B$16+NORMINV(RAND(),0,SQRT($B$13*($B$7+$B$8^2))*$B$9*(1-$B$10))</f>
        <v>3923.90221669799</v>
      </c>
      <c r="M987" s="14" t="n">
        <f aca="true">$B$16+NORMINV(RAND(),0,SQRT($B$13*($B$7+$B$8^2))*$B$9*(1-$B$10))</f>
        <v>4340.24525017912</v>
      </c>
      <c r="N987" s="14" t="n">
        <f aca="true">$B$16+NORMINV(RAND(),0,SQRT($B$13*($B$7+$B$8^2))*$B$9*(1-$B$10))</f>
        <v>3800.7991901689</v>
      </c>
      <c r="O987" s="14" t="n">
        <f aca="true">$B$16+NORMINV(RAND(),0,SQRT($B$13*($B$7+$B$8^2))*$B$9*(1-$B$10))</f>
        <v>4634.05300574243</v>
      </c>
      <c r="P987" s="14" t="n">
        <f aca="true">$B$16+NORMINV(RAND(),0,SQRT($B$13*($B$7+$B$8^2))*$B$9*(1-$B$10))</f>
        <v>3902.8217115816</v>
      </c>
      <c r="Q987" s="14" t="n">
        <f aca="true">$B$16+NORMINV(RAND(),0,SQRT($B$13*($B$7+$B$8^2))*$B$9*(1-$B$10))</f>
        <v>3760.22521774065</v>
      </c>
      <c r="R987" s="14" t="n">
        <f aca="false">$B$4-13*($B$5+$B$6)/30-IF($B$11&lt;=13,$B$12,0)+0</f>
        <v>8876.66666666667</v>
      </c>
      <c r="S987" s="14" t="n">
        <f aca="false">$B$4-27*($B$5+$B$6)/30-IF($B$11&lt;=27,$B$12,0)+L987</f>
        <v>10513.902216698</v>
      </c>
      <c r="T987" s="14" t="n">
        <f aca="false">$B$4-41*($B$5+$B$6)/30-IF($B$11&lt;=41,$B$12,0)+L987+M987</f>
        <v>1382.68080021044</v>
      </c>
      <c r="U987" s="14" t="n">
        <f aca="false">$B$4-55*($B$5+$B$6)/30-IF($B$11&lt;=55,$B$12,0)+L987+M987+N987</f>
        <v>2896.81332371267</v>
      </c>
      <c r="V987" s="14" t="n">
        <f aca="false">$B$4-69*($B$5+$B$6)/30-IF($B$11&lt;=69,$B$12,0)+L987+M987+N987+O987</f>
        <v>5244.19966278843</v>
      </c>
      <c r="W987" s="14" t="n">
        <f aca="false">$B$4-83*($B$5+$B$6)/30-IF($B$11&lt;=83,$B$12,0)+L987+M987+N987+O987+P987</f>
        <v>6860.35470770336</v>
      </c>
      <c r="X987" s="14" t="n">
        <f aca="false">$B$4-90*($B$5+$B$6)/30-IF($B$11&lt;=90,$B$12,0)+L987+M987+N987+O987+P987+Q987</f>
        <v>9477.24659211068</v>
      </c>
      <c r="AA987" s="14" t="n">
        <f aca="false">MIN(R987:X987)</f>
        <v>1382.68080021044</v>
      </c>
    </row>
    <row r="988" customFormat="false" ht="15" hidden="false" customHeight="false" outlineLevel="0" collapsed="false">
      <c r="K988" s="2" t="n">
        <v>983</v>
      </c>
      <c r="L988" s="14" t="n">
        <f aca="true">$B$16+NORMINV(RAND(),0,SQRT($B$13*($B$7+$B$8^2))*$B$9*(1-$B$10))</f>
        <v>4473.1245598277</v>
      </c>
      <c r="M988" s="14" t="n">
        <f aca="true">$B$16+NORMINV(RAND(),0,SQRT($B$13*($B$7+$B$8^2))*$B$9*(1-$B$10))</f>
        <v>3873.75021535961</v>
      </c>
      <c r="N988" s="14" t="n">
        <f aca="true">$B$16+NORMINV(RAND(),0,SQRT($B$13*($B$7+$B$8^2))*$B$9*(1-$B$10))</f>
        <v>4267.27296258622</v>
      </c>
      <c r="O988" s="14" t="n">
        <f aca="true">$B$16+NORMINV(RAND(),0,SQRT($B$13*($B$7+$B$8^2))*$B$9*(1-$B$10))</f>
        <v>4614.38591108067</v>
      </c>
      <c r="P988" s="14" t="n">
        <f aca="true">$B$16+NORMINV(RAND(),0,SQRT($B$13*($B$7+$B$8^2))*$B$9*(1-$B$10))</f>
        <v>4297.96574207194</v>
      </c>
      <c r="Q988" s="14" t="n">
        <f aca="true">$B$16+NORMINV(RAND(),0,SQRT($B$13*($B$7+$B$8^2))*$B$9*(1-$B$10))</f>
        <v>3823.13361973284</v>
      </c>
      <c r="R988" s="14" t="n">
        <f aca="false">$B$4-13*($B$5+$B$6)/30-IF($B$11&lt;=13,$B$12,0)+0</f>
        <v>8876.66666666667</v>
      </c>
      <c r="S988" s="14" t="n">
        <f aca="false">$B$4-27*($B$5+$B$6)/30-IF($B$11&lt;=27,$B$12,0)+L988</f>
        <v>11063.1245598277</v>
      </c>
      <c r="T988" s="14" t="n">
        <f aca="false">$B$4-41*($B$5+$B$6)/30-IF($B$11&lt;=41,$B$12,0)+L988+M988</f>
        <v>1465.40810852064</v>
      </c>
      <c r="U988" s="14" t="n">
        <f aca="false">$B$4-55*($B$5+$B$6)/30-IF($B$11&lt;=55,$B$12,0)+L988+M988+N988</f>
        <v>3446.01440444019</v>
      </c>
      <c r="V988" s="14" t="n">
        <f aca="false">$B$4-69*($B$5+$B$6)/30-IF($B$11&lt;=69,$B$12,0)+L988+M988+N988+O988</f>
        <v>5773.7336488542</v>
      </c>
      <c r="W988" s="14" t="n">
        <f aca="false">$B$4-83*($B$5+$B$6)/30-IF($B$11&lt;=83,$B$12,0)+L988+M988+N988+O988+P988</f>
        <v>7785.03272425947</v>
      </c>
      <c r="X988" s="14" t="n">
        <f aca="false">$B$4-90*($B$5+$B$6)/30-IF($B$11&lt;=90,$B$12,0)+L988+M988+N988+O988+P988+Q988</f>
        <v>10464.833010659</v>
      </c>
      <c r="AA988" s="14" t="n">
        <f aca="false">MIN(R988:X988)</f>
        <v>1465.40810852064</v>
      </c>
    </row>
    <row r="989" customFormat="false" ht="15" hidden="false" customHeight="false" outlineLevel="0" collapsed="false">
      <c r="K989" s="2" t="n">
        <v>984</v>
      </c>
      <c r="L989" s="14" t="n">
        <f aca="true">$B$16+NORMINV(RAND(),0,SQRT($B$13*($B$7+$B$8^2))*$B$9*(1-$B$10))</f>
        <v>4368.07024757073</v>
      </c>
      <c r="M989" s="14" t="n">
        <f aca="true">$B$16+NORMINV(RAND(),0,SQRT($B$13*($B$7+$B$8^2))*$B$9*(1-$B$10))</f>
        <v>3965.80982963767</v>
      </c>
      <c r="N989" s="14" t="n">
        <f aca="true">$B$16+NORMINV(RAND(),0,SQRT($B$13*($B$7+$B$8^2))*$B$9*(1-$B$10))</f>
        <v>3480.36333931694</v>
      </c>
      <c r="O989" s="14" t="n">
        <f aca="true">$B$16+NORMINV(RAND(),0,SQRT($B$13*($B$7+$B$8^2))*$B$9*(1-$B$10))</f>
        <v>4375.77713119599</v>
      </c>
      <c r="P989" s="14" t="n">
        <f aca="true">$B$16+NORMINV(RAND(),0,SQRT($B$13*($B$7+$B$8^2))*$B$9*(1-$B$10))</f>
        <v>3898.5812961489</v>
      </c>
      <c r="Q989" s="14" t="n">
        <f aca="true">$B$16+NORMINV(RAND(),0,SQRT($B$13*($B$7+$B$8^2))*$B$9*(1-$B$10))</f>
        <v>3766.39529186263</v>
      </c>
      <c r="R989" s="14" t="n">
        <f aca="false">$B$4-13*($B$5+$B$6)/30-IF($B$11&lt;=13,$B$12,0)+0</f>
        <v>8876.66666666667</v>
      </c>
      <c r="S989" s="14" t="n">
        <f aca="false">$B$4-27*($B$5+$B$6)/30-IF($B$11&lt;=27,$B$12,0)+L989</f>
        <v>10958.0702475707</v>
      </c>
      <c r="T989" s="14" t="n">
        <f aca="false">$B$4-41*($B$5+$B$6)/30-IF($B$11&lt;=41,$B$12,0)+L989+M989</f>
        <v>1452.41341054173</v>
      </c>
      <c r="U989" s="14" t="n">
        <f aca="false">$B$4-55*($B$5+$B$6)/30-IF($B$11&lt;=55,$B$12,0)+L989+M989+N989</f>
        <v>2646.11008319201</v>
      </c>
      <c r="V989" s="14" t="n">
        <f aca="false">$B$4-69*($B$5+$B$6)/30-IF($B$11&lt;=69,$B$12,0)+L989+M989+N989+O989</f>
        <v>4735.22054772134</v>
      </c>
      <c r="W989" s="14" t="n">
        <f aca="false">$B$4-83*($B$5+$B$6)/30-IF($B$11&lt;=83,$B$12,0)+L989+M989+N989+O989+P989</f>
        <v>6347.13517720357</v>
      </c>
      <c r="X989" s="14" t="n">
        <f aca="false">$B$4-90*($B$5+$B$6)/30-IF($B$11&lt;=90,$B$12,0)+L989+M989+N989+O989+P989+Q989</f>
        <v>8970.19713573286</v>
      </c>
      <c r="AA989" s="14" t="n">
        <f aca="false">MIN(R989:X989)</f>
        <v>1452.41341054173</v>
      </c>
    </row>
    <row r="990" customFormat="false" ht="15" hidden="false" customHeight="false" outlineLevel="0" collapsed="false">
      <c r="K990" s="2" t="n">
        <v>985</v>
      </c>
      <c r="L990" s="14" t="n">
        <f aca="true">$B$16+NORMINV(RAND(),0,SQRT($B$13*($B$7+$B$8^2))*$B$9*(1-$B$10))</f>
        <v>4188.01686632552</v>
      </c>
      <c r="M990" s="14" t="n">
        <f aca="true">$B$16+NORMINV(RAND(),0,SQRT($B$13*($B$7+$B$8^2))*$B$9*(1-$B$10))</f>
        <v>3810.36317362999</v>
      </c>
      <c r="N990" s="14" t="n">
        <f aca="true">$B$16+NORMINV(RAND(),0,SQRT($B$13*($B$7+$B$8^2))*$B$9*(1-$B$10))</f>
        <v>4324.95811926294</v>
      </c>
      <c r="O990" s="14" t="n">
        <f aca="true">$B$16+NORMINV(RAND(),0,SQRT($B$13*($B$7+$B$8^2))*$B$9*(1-$B$10))</f>
        <v>3994.4649321549</v>
      </c>
      <c r="P990" s="14" t="n">
        <f aca="true">$B$16+NORMINV(RAND(),0,SQRT($B$13*($B$7+$B$8^2))*$B$9*(1-$B$10))</f>
        <v>4690.21813577863</v>
      </c>
      <c r="Q990" s="14" t="n">
        <f aca="true">$B$16+NORMINV(RAND(),0,SQRT($B$13*($B$7+$B$8^2))*$B$9*(1-$B$10))</f>
        <v>4105.63565537161</v>
      </c>
      <c r="R990" s="14" t="n">
        <f aca="false">$B$4-13*($B$5+$B$6)/30-IF($B$11&lt;=13,$B$12,0)+0</f>
        <v>8876.66666666667</v>
      </c>
      <c r="S990" s="14" t="n">
        <f aca="false">$B$4-27*($B$5+$B$6)/30-IF($B$11&lt;=27,$B$12,0)+L990</f>
        <v>10778.0168663255</v>
      </c>
      <c r="T990" s="14" t="n">
        <f aca="false">$B$4-41*($B$5+$B$6)/30-IF($B$11&lt;=41,$B$12,0)+L990+M990</f>
        <v>1116.91337328885</v>
      </c>
      <c r="U990" s="14" t="n">
        <f aca="false">$B$4-55*($B$5+$B$6)/30-IF($B$11&lt;=55,$B$12,0)+L990+M990+N990</f>
        <v>3155.20482588512</v>
      </c>
      <c r="V990" s="14" t="n">
        <f aca="false">$B$4-69*($B$5+$B$6)/30-IF($B$11&lt;=69,$B$12,0)+L990+M990+N990+O990</f>
        <v>4863.00309137335</v>
      </c>
      <c r="W990" s="14" t="n">
        <f aca="false">$B$4-83*($B$5+$B$6)/30-IF($B$11&lt;=83,$B$12,0)+L990+M990+N990+O990+P990</f>
        <v>7266.55456048532</v>
      </c>
      <c r="X990" s="14" t="n">
        <f aca="false">$B$4-90*($B$5+$B$6)/30-IF($B$11&lt;=90,$B$12,0)+L990+M990+N990+O990+P990+Q990</f>
        <v>10228.8568825236</v>
      </c>
      <c r="AA990" s="14" t="n">
        <f aca="false">MIN(R990:X990)</f>
        <v>1116.91337328885</v>
      </c>
    </row>
    <row r="991" customFormat="false" ht="15" hidden="false" customHeight="false" outlineLevel="0" collapsed="false">
      <c r="K991" s="2" t="n">
        <v>986</v>
      </c>
      <c r="L991" s="14" t="n">
        <f aca="true">$B$16+NORMINV(RAND(),0,SQRT($B$13*($B$7+$B$8^2))*$B$9*(1-$B$10))</f>
        <v>3576.01032257408</v>
      </c>
      <c r="M991" s="14" t="n">
        <f aca="true">$B$16+NORMINV(RAND(),0,SQRT($B$13*($B$7+$B$8^2))*$B$9*(1-$B$10))</f>
        <v>3894.71953522232</v>
      </c>
      <c r="N991" s="14" t="n">
        <f aca="true">$B$16+NORMINV(RAND(),0,SQRT($B$13*($B$7+$B$8^2))*$B$9*(1-$B$10))</f>
        <v>4375.73701903663</v>
      </c>
      <c r="O991" s="14" t="n">
        <f aca="true">$B$16+NORMINV(RAND(),0,SQRT($B$13*($B$7+$B$8^2))*$B$9*(1-$B$10))</f>
        <v>4078.46570287901</v>
      </c>
      <c r="P991" s="14" t="n">
        <f aca="true">$B$16+NORMINV(RAND(),0,SQRT($B$13*($B$7+$B$8^2))*$B$9*(1-$B$10))</f>
        <v>3925.37947068694</v>
      </c>
      <c r="Q991" s="14" t="n">
        <f aca="true">$B$16+NORMINV(RAND(),0,SQRT($B$13*($B$7+$B$8^2))*$B$9*(1-$B$10))</f>
        <v>4206.58515706745</v>
      </c>
      <c r="R991" s="14" t="n">
        <f aca="false">$B$4-13*($B$5+$B$6)/30-IF($B$11&lt;=13,$B$12,0)+0</f>
        <v>8876.66666666667</v>
      </c>
      <c r="S991" s="14" t="n">
        <f aca="false">$B$4-27*($B$5+$B$6)/30-IF($B$11&lt;=27,$B$12,0)+L991</f>
        <v>10166.0103225741</v>
      </c>
      <c r="T991" s="14" t="n">
        <f aca="false">$B$4-41*($B$5+$B$6)/30-IF($B$11&lt;=41,$B$12,0)+L991+M991</f>
        <v>589.263191129728</v>
      </c>
      <c r="U991" s="14" t="n">
        <f aca="false">$B$4-55*($B$5+$B$6)/30-IF($B$11&lt;=55,$B$12,0)+L991+M991+N991</f>
        <v>2678.33354349969</v>
      </c>
      <c r="V991" s="14" t="n">
        <f aca="false">$B$4-69*($B$5+$B$6)/30-IF($B$11&lt;=69,$B$12,0)+L991+M991+N991+O991</f>
        <v>4470.13257971204</v>
      </c>
      <c r="W991" s="14" t="n">
        <f aca="false">$B$4-83*($B$5+$B$6)/30-IF($B$11&lt;=83,$B$12,0)+L991+M991+N991+O991+P991</f>
        <v>6108.8453837323</v>
      </c>
      <c r="X991" s="14" t="n">
        <f aca="false">$B$4-90*($B$5+$B$6)/30-IF($B$11&lt;=90,$B$12,0)+L991+M991+N991+O991+P991+Q991</f>
        <v>9172.09720746642</v>
      </c>
      <c r="AA991" s="14" t="n">
        <f aca="false">MIN(R991:X991)</f>
        <v>589.263191129728</v>
      </c>
    </row>
    <row r="992" customFormat="false" ht="15" hidden="false" customHeight="false" outlineLevel="0" collapsed="false">
      <c r="K992" s="2" t="n">
        <v>987</v>
      </c>
      <c r="L992" s="14" t="n">
        <f aca="true">$B$16+NORMINV(RAND(),0,SQRT($B$13*($B$7+$B$8^2))*$B$9*(1-$B$10))</f>
        <v>4079.08308515163</v>
      </c>
      <c r="M992" s="14" t="n">
        <f aca="true">$B$16+NORMINV(RAND(),0,SQRT($B$13*($B$7+$B$8^2))*$B$9*(1-$B$10))</f>
        <v>4058.78444475432</v>
      </c>
      <c r="N992" s="14" t="n">
        <f aca="true">$B$16+NORMINV(RAND(),0,SQRT($B$13*($B$7+$B$8^2))*$B$9*(1-$B$10))</f>
        <v>3831.01213028291</v>
      </c>
      <c r="O992" s="14" t="n">
        <f aca="true">$B$16+NORMINV(RAND(),0,SQRT($B$13*($B$7+$B$8^2))*$B$9*(1-$B$10))</f>
        <v>3729.83260068581</v>
      </c>
      <c r="P992" s="14" t="n">
        <f aca="true">$B$16+NORMINV(RAND(),0,SQRT($B$13*($B$7+$B$8^2))*$B$9*(1-$B$10))</f>
        <v>4107.68127067796</v>
      </c>
      <c r="Q992" s="14" t="n">
        <f aca="true">$B$16+NORMINV(RAND(),0,SQRT($B$13*($B$7+$B$8^2))*$B$9*(1-$B$10))</f>
        <v>4291.73230392243</v>
      </c>
      <c r="R992" s="14" t="n">
        <f aca="false">$B$4-13*($B$5+$B$6)/30-IF($B$11&lt;=13,$B$12,0)+0</f>
        <v>8876.66666666667</v>
      </c>
      <c r="S992" s="14" t="n">
        <f aca="false">$B$4-27*($B$5+$B$6)/30-IF($B$11&lt;=27,$B$12,0)+L992</f>
        <v>10669.0830851516</v>
      </c>
      <c r="T992" s="14" t="n">
        <f aca="false">$B$4-41*($B$5+$B$6)/30-IF($B$11&lt;=41,$B$12,0)+L992+M992</f>
        <v>1256.40086323928</v>
      </c>
      <c r="U992" s="14" t="n">
        <f aca="false">$B$4-55*($B$5+$B$6)/30-IF($B$11&lt;=55,$B$12,0)+L992+M992+N992</f>
        <v>2800.74632685552</v>
      </c>
      <c r="V992" s="14" t="n">
        <f aca="false">$B$4-69*($B$5+$B$6)/30-IF($B$11&lt;=69,$B$12,0)+L992+M992+N992+O992</f>
        <v>4243.91226087467</v>
      </c>
      <c r="W992" s="14" t="n">
        <f aca="false">$B$4-83*($B$5+$B$6)/30-IF($B$11&lt;=83,$B$12,0)+L992+M992+N992+O992+P992</f>
        <v>6064.92686488596</v>
      </c>
      <c r="X992" s="14" t="n">
        <f aca="false">$B$4-90*($B$5+$B$6)/30-IF($B$11&lt;=90,$B$12,0)+L992+M992+N992+O992+P992+Q992</f>
        <v>9213.32583547505</v>
      </c>
      <c r="AA992" s="14" t="n">
        <f aca="false">MIN(R992:X992)</f>
        <v>1256.40086323928</v>
      </c>
    </row>
    <row r="993" customFormat="false" ht="15" hidden="false" customHeight="false" outlineLevel="0" collapsed="false">
      <c r="K993" s="2" t="n">
        <v>988</v>
      </c>
      <c r="L993" s="14" t="n">
        <f aca="true">$B$16+NORMINV(RAND(),0,SQRT($B$13*($B$7+$B$8^2))*$B$9*(1-$B$10))</f>
        <v>4172.72027758781</v>
      </c>
      <c r="M993" s="14" t="n">
        <f aca="true">$B$16+NORMINV(RAND(),0,SQRT($B$13*($B$7+$B$8^2))*$B$9*(1-$B$10))</f>
        <v>4426.68976133014</v>
      </c>
      <c r="N993" s="14" t="n">
        <f aca="true">$B$16+NORMINV(RAND(),0,SQRT($B$13*($B$7+$B$8^2))*$B$9*(1-$B$10))</f>
        <v>3286.61996718715</v>
      </c>
      <c r="O993" s="14" t="n">
        <f aca="true">$B$16+NORMINV(RAND(),0,SQRT($B$13*($B$7+$B$8^2))*$B$9*(1-$B$10))</f>
        <v>4318.21601683776</v>
      </c>
      <c r="P993" s="14" t="n">
        <f aca="true">$B$16+NORMINV(RAND(),0,SQRT($B$13*($B$7+$B$8^2))*$B$9*(1-$B$10))</f>
        <v>4767.94621028669</v>
      </c>
      <c r="Q993" s="14" t="n">
        <f aca="true">$B$16+NORMINV(RAND(),0,SQRT($B$13*($B$7+$B$8^2))*$B$9*(1-$B$10))</f>
        <v>4938.87245037163</v>
      </c>
      <c r="R993" s="14" t="n">
        <f aca="false">$B$4-13*($B$5+$B$6)/30-IF($B$11&lt;=13,$B$12,0)+0</f>
        <v>8876.66666666667</v>
      </c>
      <c r="S993" s="14" t="n">
        <f aca="false">$B$4-27*($B$5+$B$6)/30-IF($B$11&lt;=27,$B$12,0)+L993</f>
        <v>10762.7202775878</v>
      </c>
      <c r="T993" s="14" t="n">
        <f aca="false">$B$4-41*($B$5+$B$6)/30-IF($B$11&lt;=41,$B$12,0)+L993+M993</f>
        <v>1717.94337225128</v>
      </c>
      <c r="U993" s="14" t="n">
        <f aca="false">$B$4-55*($B$5+$B$6)/30-IF($B$11&lt;=55,$B$12,0)+L993+M993+N993</f>
        <v>2717.89667277177</v>
      </c>
      <c r="V993" s="14" t="n">
        <f aca="false">$B$4-69*($B$5+$B$6)/30-IF($B$11&lt;=69,$B$12,0)+L993+M993+N993+O993</f>
        <v>4749.44602294286</v>
      </c>
      <c r="W993" s="14" t="n">
        <f aca="false">$B$4-83*($B$5+$B$6)/30-IF($B$11&lt;=83,$B$12,0)+L993+M993+N993+O993+P993</f>
        <v>7230.72556656289</v>
      </c>
      <c r="X993" s="14" t="n">
        <f aca="false">$B$4-90*($B$5+$B$6)/30-IF($B$11&lt;=90,$B$12,0)+L993+M993+N993+O993+P993+Q993</f>
        <v>11026.2646836012</v>
      </c>
      <c r="AA993" s="14" t="n">
        <f aca="false">MIN(R993:X993)</f>
        <v>1717.94337225128</v>
      </c>
    </row>
    <row r="994" customFormat="false" ht="15" hidden="false" customHeight="false" outlineLevel="0" collapsed="false">
      <c r="K994" s="2" t="n">
        <v>989</v>
      </c>
      <c r="L994" s="14" t="n">
        <f aca="true">$B$16+NORMINV(RAND(),0,SQRT($B$13*($B$7+$B$8^2))*$B$9*(1-$B$10))</f>
        <v>4246.58604695912</v>
      </c>
      <c r="M994" s="14" t="n">
        <f aca="true">$B$16+NORMINV(RAND(),0,SQRT($B$13*($B$7+$B$8^2))*$B$9*(1-$B$10))</f>
        <v>4351.08361917428</v>
      </c>
      <c r="N994" s="14" t="n">
        <f aca="true">$B$16+NORMINV(RAND(),0,SQRT($B$13*($B$7+$B$8^2))*$B$9*(1-$B$10))</f>
        <v>4233.07205611442</v>
      </c>
      <c r="O994" s="14" t="n">
        <f aca="true">$B$16+NORMINV(RAND(),0,SQRT($B$13*($B$7+$B$8^2))*$B$9*(1-$B$10))</f>
        <v>3930.50475848298</v>
      </c>
      <c r="P994" s="14" t="n">
        <f aca="true">$B$16+NORMINV(RAND(),0,SQRT($B$13*($B$7+$B$8^2))*$B$9*(1-$B$10))</f>
        <v>4106.51079411623</v>
      </c>
      <c r="Q994" s="14" t="n">
        <f aca="true">$B$16+NORMINV(RAND(),0,SQRT($B$13*($B$7+$B$8^2))*$B$9*(1-$B$10))</f>
        <v>4440.57866605508</v>
      </c>
      <c r="R994" s="14" t="n">
        <f aca="false">$B$4-13*($B$5+$B$6)/30-IF($B$11&lt;=13,$B$12,0)+0</f>
        <v>8876.66666666667</v>
      </c>
      <c r="S994" s="14" t="n">
        <f aca="false">$B$4-27*($B$5+$B$6)/30-IF($B$11&lt;=27,$B$12,0)+L994</f>
        <v>10836.5860469591</v>
      </c>
      <c r="T994" s="14" t="n">
        <f aca="false">$B$4-41*($B$5+$B$6)/30-IF($B$11&lt;=41,$B$12,0)+L994+M994</f>
        <v>1716.20299946674</v>
      </c>
      <c r="U994" s="14" t="n">
        <f aca="false">$B$4-55*($B$5+$B$6)/30-IF($B$11&lt;=55,$B$12,0)+L994+M994+N994</f>
        <v>3662.60838891449</v>
      </c>
      <c r="V994" s="14" t="n">
        <f aca="false">$B$4-69*($B$5+$B$6)/30-IF($B$11&lt;=69,$B$12,0)+L994+M994+N994+O994</f>
        <v>5306.44648073081</v>
      </c>
      <c r="W994" s="14" t="n">
        <f aca="false">$B$4-83*($B$5+$B$6)/30-IF($B$11&lt;=83,$B$12,0)+L994+M994+N994+O994+P994</f>
        <v>7126.29060818037</v>
      </c>
      <c r="X994" s="14" t="n">
        <f aca="false">$B$4-90*($B$5+$B$6)/30-IF($B$11&lt;=90,$B$12,0)+L994+M994+N994+O994+P994+Q994</f>
        <v>10423.5359409021</v>
      </c>
      <c r="AA994" s="14" t="n">
        <f aca="false">MIN(R994:X994)</f>
        <v>1716.20299946674</v>
      </c>
    </row>
    <row r="995" customFormat="false" ht="15" hidden="false" customHeight="false" outlineLevel="0" collapsed="false">
      <c r="K995" s="2" t="n">
        <v>990</v>
      </c>
      <c r="L995" s="14" t="n">
        <f aca="true">$B$16+NORMINV(RAND(),0,SQRT($B$13*($B$7+$B$8^2))*$B$9*(1-$B$10))</f>
        <v>4865.26484699289</v>
      </c>
      <c r="M995" s="14" t="n">
        <f aca="true">$B$16+NORMINV(RAND(),0,SQRT($B$13*($B$7+$B$8^2))*$B$9*(1-$B$10))</f>
        <v>4309.70783053267</v>
      </c>
      <c r="N995" s="14" t="n">
        <f aca="true">$B$16+NORMINV(RAND(),0,SQRT($B$13*($B$7+$B$8^2))*$B$9*(1-$B$10))</f>
        <v>3881.80454105342</v>
      </c>
      <c r="O995" s="14" t="n">
        <f aca="true">$B$16+NORMINV(RAND(),0,SQRT($B$13*($B$7+$B$8^2))*$B$9*(1-$B$10))</f>
        <v>4306.09284822433</v>
      </c>
      <c r="P995" s="14" t="n">
        <f aca="true">$B$16+NORMINV(RAND(),0,SQRT($B$13*($B$7+$B$8^2))*$B$9*(1-$B$10))</f>
        <v>4117.75569790805</v>
      </c>
      <c r="Q995" s="14" t="n">
        <f aca="true">$B$16+NORMINV(RAND(),0,SQRT($B$13*($B$7+$B$8^2))*$B$9*(1-$B$10))</f>
        <v>3783.85030080197</v>
      </c>
      <c r="R995" s="14" t="n">
        <f aca="false">$B$4-13*($B$5+$B$6)/30-IF($B$11&lt;=13,$B$12,0)+0</f>
        <v>8876.66666666667</v>
      </c>
      <c r="S995" s="14" t="n">
        <f aca="false">$B$4-27*($B$5+$B$6)/30-IF($B$11&lt;=27,$B$12,0)+L995</f>
        <v>11455.2648469929</v>
      </c>
      <c r="T995" s="14" t="n">
        <f aca="false">$B$4-41*($B$5+$B$6)/30-IF($B$11&lt;=41,$B$12,0)+L995+M995</f>
        <v>2293.50601085889</v>
      </c>
      <c r="U995" s="14" t="n">
        <f aca="false">$B$4-55*($B$5+$B$6)/30-IF($B$11&lt;=55,$B$12,0)+L995+M995+N995</f>
        <v>3888.64388524564</v>
      </c>
      <c r="V995" s="14" t="n">
        <f aca="false">$B$4-69*($B$5+$B$6)/30-IF($B$11&lt;=69,$B$12,0)+L995+M995+N995+O995</f>
        <v>5908.0700668033</v>
      </c>
      <c r="W995" s="14" t="n">
        <f aca="false">$B$4-83*($B$5+$B$6)/30-IF($B$11&lt;=83,$B$12,0)+L995+M995+N995+O995+P995</f>
        <v>7739.15909804468</v>
      </c>
      <c r="X995" s="14" t="n">
        <f aca="false">$B$4-90*($B$5+$B$6)/30-IF($B$11&lt;=90,$B$12,0)+L995+M995+N995+O995+P995+Q995</f>
        <v>10379.6760655133</v>
      </c>
      <c r="AA995" s="14" t="n">
        <f aca="false">MIN(R995:X995)</f>
        <v>2293.50601085889</v>
      </c>
    </row>
    <row r="996" customFormat="false" ht="15" hidden="false" customHeight="false" outlineLevel="0" collapsed="false">
      <c r="K996" s="2" t="n">
        <v>991</v>
      </c>
      <c r="L996" s="14" t="n">
        <f aca="true">$B$16+NORMINV(RAND(),0,SQRT($B$13*($B$7+$B$8^2))*$B$9*(1-$B$10))</f>
        <v>3932.85078532902</v>
      </c>
      <c r="M996" s="14" t="n">
        <f aca="true">$B$16+NORMINV(RAND(),0,SQRT($B$13*($B$7+$B$8^2))*$B$9*(1-$B$10))</f>
        <v>4151.73226943574</v>
      </c>
      <c r="N996" s="14" t="n">
        <f aca="true">$B$16+NORMINV(RAND(),0,SQRT($B$13*($B$7+$B$8^2))*$B$9*(1-$B$10))</f>
        <v>3543.90872678818</v>
      </c>
      <c r="O996" s="14" t="n">
        <f aca="true">$B$16+NORMINV(RAND(),0,SQRT($B$13*($B$7+$B$8^2))*$B$9*(1-$B$10))</f>
        <v>3623.54073927952</v>
      </c>
      <c r="P996" s="14" t="n">
        <f aca="true">$B$16+NORMINV(RAND(),0,SQRT($B$13*($B$7+$B$8^2))*$B$9*(1-$B$10))</f>
        <v>3872.568316623</v>
      </c>
      <c r="Q996" s="14" t="n">
        <f aca="true">$B$16+NORMINV(RAND(),0,SQRT($B$13*($B$7+$B$8^2))*$B$9*(1-$B$10))</f>
        <v>3987.62578219664</v>
      </c>
      <c r="R996" s="14" t="n">
        <f aca="false">$B$4-13*($B$5+$B$6)/30-IF($B$11&lt;=13,$B$12,0)+0</f>
        <v>8876.66666666667</v>
      </c>
      <c r="S996" s="14" t="n">
        <f aca="false">$B$4-27*($B$5+$B$6)/30-IF($B$11&lt;=27,$B$12,0)+L996</f>
        <v>10522.850785329</v>
      </c>
      <c r="T996" s="14" t="n">
        <f aca="false">$B$4-41*($B$5+$B$6)/30-IF($B$11&lt;=41,$B$12,0)+L996+M996</f>
        <v>1203.11638809809</v>
      </c>
      <c r="U996" s="14" t="n">
        <f aca="false">$B$4-55*($B$5+$B$6)/30-IF($B$11&lt;=55,$B$12,0)+L996+M996+N996</f>
        <v>2460.3584482196</v>
      </c>
      <c r="V996" s="14" t="n">
        <f aca="false">$B$4-69*($B$5+$B$6)/30-IF($B$11&lt;=69,$B$12,0)+L996+M996+N996+O996</f>
        <v>3797.23252083245</v>
      </c>
      <c r="W996" s="14" t="n">
        <f aca="false">$B$4-83*($B$5+$B$6)/30-IF($B$11&lt;=83,$B$12,0)+L996+M996+N996+O996+P996</f>
        <v>5383.13417078879</v>
      </c>
      <c r="X996" s="14" t="n">
        <f aca="false">$B$4-90*($B$5+$B$6)/30-IF($B$11&lt;=90,$B$12,0)+L996+M996+N996+O996+P996+Q996</f>
        <v>8227.42661965209</v>
      </c>
      <c r="AA996" s="14" t="n">
        <f aca="false">MIN(R996:X996)</f>
        <v>1203.11638809809</v>
      </c>
    </row>
    <row r="997" customFormat="false" ht="15" hidden="false" customHeight="false" outlineLevel="0" collapsed="false">
      <c r="K997" s="2" t="n">
        <v>992</v>
      </c>
      <c r="L997" s="14" t="n">
        <f aca="true">$B$16+NORMINV(RAND(),0,SQRT($B$13*($B$7+$B$8^2))*$B$9*(1-$B$10))</f>
        <v>3936.48450324658</v>
      </c>
      <c r="M997" s="14" t="n">
        <f aca="true">$B$16+NORMINV(RAND(),0,SQRT($B$13*($B$7+$B$8^2))*$B$9*(1-$B$10))</f>
        <v>4077.19366339306</v>
      </c>
      <c r="N997" s="14" t="n">
        <f aca="true">$B$16+NORMINV(RAND(),0,SQRT($B$13*($B$7+$B$8^2))*$B$9*(1-$B$10))</f>
        <v>4140.91178040786</v>
      </c>
      <c r="O997" s="14" t="n">
        <f aca="true">$B$16+NORMINV(RAND(),0,SQRT($B$13*($B$7+$B$8^2))*$B$9*(1-$B$10))</f>
        <v>3447.93613909137</v>
      </c>
      <c r="P997" s="14" t="n">
        <f aca="true">$B$16+NORMINV(RAND(),0,SQRT($B$13*($B$7+$B$8^2))*$B$9*(1-$B$10))</f>
        <v>4059.29117577243</v>
      </c>
      <c r="Q997" s="14" t="n">
        <f aca="true">$B$16+NORMINV(RAND(),0,SQRT($B$13*($B$7+$B$8^2))*$B$9*(1-$B$10))</f>
        <v>3236.66058302607</v>
      </c>
      <c r="R997" s="14" t="n">
        <f aca="false">$B$4-13*($B$5+$B$6)/30-IF($B$11&lt;=13,$B$12,0)+0</f>
        <v>8876.66666666667</v>
      </c>
      <c r="S997" s="14" t="n">
        <f aca="false">$B$4-27*($B$5+$B$6)/30-IF($B$11&lt;=27,$B$12,0)+L997</f>
        <v>10526.4845032466</v>
      </c>
      <c r="T997" s="14" t="n">
        <f aca="false">$B$4-41*($B$5+$B$6)/30-IF($B$11&lt;=41,$B$12,0)+L997+M997</f>
        <v>1132.21149997298</v>
      </c>
      <c r="U997" s="14" t="n">
        <f aca="false">$B$4-55*($B$5+$B$6)/30-IF($B$11&lt;=55,$B$12,0)+L997+M997+N997</f>
        <v>2986.45661371418</v>
      </c>
      <c r="V997" s="14" t="n">
        <f aca="false">$B$4-69*($B$5+$B$6)/30-IF($B$11&lt;=69,$B$12,0)+L997+M997+N997+O997</f>
        <v>4147.72608613888</v>
      </c>
      <c r="W997" s="14" t="n">
        <f aca="false">$B$4-83*($B$5+$B$6)/30-IF($B$11&lt;=83,$B$12,0)+L997+M997+N997+O997+P997</f>
        <v>5920.35059524464</v>
      </c>
      <c r="X997" s="14" t="n">
        <f aca="false">$B$4-90*($B$5+$B$6)/30-IF($B$11&lt;=90,$B$12,0)+L997+M997+N997+O997+P997+Q997</f>
        <v>8013.67784493738</v>
      </c>
      <c r="AA997" s="14" t="n">
        <f aca="false">MIN(R997:X997)</f>
        <v>1132.21149997298</v>
      </c>
    </row>
    <row r="998" customFormat="false" ht="15" hidden="false" customHeight="false" outlineLevel="0" collapsed="false">
      <c r="K998" s="2" t="n">
        <v>993</v>
      </c>
      <c r="L998" s="14" t="n">
        <f aca="true">$B$16+NORMINV(RAND(),0,SQRT($B$13*($B$7+$B$8^2))*$B$9*(1-$B$10))</f>
        <v>4168.34088923275</v>
      </c>
      <c r="M998" s="14" t="n">
        <f aca="true">$B$16+NORMINV(RAND(),0,SQRT($B$13*($B$7+$B$8^2))*$B$9*(1-$B$10))</f>
        <v>3895.96652896686</v>
      </c>
      <c r="N998" s="14" t="n">
        <f aca="true">$B$16+NORMINV(RAND(),0,SQRT($B$13*($B$7+$B$8^2))*$B$9*(1-$B$10))</f>
        <v>4307.07223802166</v>
      </c>
      <c r="O998" s="14" t="n">
        <f aca="true">$B$16+NORMINV(RAND(),0,SQRT($B$13*($B$7+$B$8^2))*$B$9*(1-$B$10))</f>
        <v>3795.80103740679</v>
      </c>
      <c r="P998" s="14" t="n">
        <f aca="true">$B$16+NORMINV(RAND(),0,SQRT($B$13*($B$7+$B$8^2))*$B$9*(1-$B$10))</f>
        <v>3897.66612407694</v>
      </c>
      <c r="Q998" s="14" t="n">
        <f aca="true">$B$16+NORMINV(RAND(),0,SQRT($B$13*($B$7+$B$8^2))*$B$9*(1-$B$10))</f>
        <v>3944.73558841503</v>
      </c>
      <c r="R998" s="14" t="n">
        <f aca="false">$B$4-13*($B$5+$B$6)/30-IF($B$11&lt;=13,$B$12,0)+0</f>
        <v>8876.66666666667</v>
      </c>
      <c r="S998" s="14" t="n">
        <f aca="false">$B$4-27*($B$5+$B$6)/30-IF($B$11&lt;=27,$B$12,0)+L998</f>
        <v>10758.3408892327</v>
      </c>
      <c r="T998" s="14" t="n">
        <f aca="false">$B$4-41*($B$5+$B$6)/30-IF($B$11&lt;=41,$B$12,0)+L998+M998</f>
        <v>1182.84075153294</v>
      </c>
      <c r="U998" s="14" t="n">
        <f aca="false">$B$4-55*($B$5+$B$6)/30-IF($B$11&lt;=55,$B$12,0)+L998+M998+N998</f>
        <v>3203.24632288793</v>
      </c>
      <c r="V998" s="14" t="n">
        <f aca="false">$B$4-69*($B$5+$B$6)/30-IF($B$11&lt;=69,$B$12,0)+L998+M998+N998+O998</f>
        <v>4712.38069362806</v>
      </c>
      <c r="W998" s="14" t="n">
        <f aca="false">$B$4-83*($B$5+$B$6)/30-IF($B$11&lt;=83,$B$12,0)+L998+M998+N998+O998+P998</f>
        <v>6323.38015103833</v>
      </c>
      <c r="X998" s="14" t="n">
        <f aca="false">$B$4-90*($B$5+$B$6)/30-IF($B$11&lt;=90,$B$12,0)+L998+M998+N998+O998+P998+Q998</f>
        <v>9124.78240612003</v>
      </c>
      <c r="AA998" s="14" t="n">
        <f aca="false">MIN(R998:X998)</f>
        <v>1182.84075153294</v>
      </c>
    </row>
    <row r="999" customFormat="false" ht="15" hidden="false" customHeight="false" outlineLevel="0" collapsed="false">
      <c r="K999" s="2" t="n">
        <v>994</v>
      </c>
      <c r="L999" s="14" t="n">
        <f aca="true">$B$16+NORMINV(RAND(),0,SQRT($B$13*($B$7+$B$8^2))*$B$9*(1-$B$10))</f>
        <v>3732.07813957965</v>
      </c>
      <c r="M999" s="14" t="n">
        <f aca="true">$B$16+NORMINV(RAND(),0,SQRT($B$13*($B$7+$B$8^2))*$B$9*(1-$B$10))</f>
        <v>4476.76208442662</v>
      </c>
      <c r="N999" s="14" t="n">
        <f aca="true">$B$16+NORMINV(RAND(),0,SQRT($B$13*($B$7+$B$8^2))*$B$9*(1-$B$10))</f>
        <v>3605.08423495089</v>
      </c>
      <c r="O999" s="14" t="n">
        <f aca="true">$B$16+NORMINV(RAND(),0,SQRT($B$13*($B$7+$B$8^2))*$B$9*(1-$B$10))</f>
        <v>3144.40911643727</v>
      </c>
      <c r="P999" s="14" t="n">
        <f aca="true">$B$16+NORMINV(RAND(),0,SQRT($B$13*($B$7+$B$8^2))*$B$9*(1-$B$10))</f>
        <v>3935.24794909311</v>
      </c>
      <c r="Q999" s="14" t="n">
        <f aca="true">$B$16+NORMINV(RAND(),0,SQRT($B$13*($B$7+$B$8^2))*$B$9*(1-$B$10))</f>
        <v>4499.85765820527</v>
      </c>
      <c r="R999" s="14" t="n">
        <f aca="false">$B$4-13*($B$5+$B$6)/30-IF($B$11&lt;=13,$B$12,0)+0</f>
        <v>8876.66666666667</v>
      </c>
      <c r="S999" s="14" t="n">
        <f aca="false">$B$4-27*($B$5+$B$6)/30-IF($B$11&lt;=27,$B$12,0)+L999</f>
        <v>10322.0781395796</v>
      </c>
      <c r="T999" s="14" t="n">
        <f aca="false">$B$4-41*($B$5+$B$6)/30-IF($B$11&lt;=41,$B$12,0)+L999+M999</f>
        <v>1327.37355733959</v>
      </c>
      <c r="U999" s="14" t="n">
        <f aca="false">$B$4-55*($B$5+$B$6)/30-IF($B$11&lt;=55,$B$12,0)+L999+M999+N999</f>
        <v>2645.79112562382</v>
      </c>
      <c r="V999" s="14" t="n">
        <f aca="false">$B$4-69*($B$5+$B$6)/30-IF($B$11&lt;=69,$B$12,0)+L999+M999+N999+O999</f>
        <v>3503.53357539442</v>
      </c>
      <c r="W999" s="14" t="n">
        <f aca="false">$B$4-83*($B$5+$B$6)/30-IF($B$11&lt;=83,$B$12,0)+L999+M999+N999+O999+P999</f>
        <v>5152.11485782087</v>
      </c>
      <c r="X999" s="14" t="n">
        <f aca="false">$B$4-90*($B$5+$B$6)/30-IF($B$11&lt;=90,$B$12,0)+L999+M999+N999+O999+P999+Q999</f>
        <v>8508.6391826928</v>
      </c>
      <c r="AA999" s="14" t="n">
        <f aca="false">MIN(R999:X999)</f>
        <v>1327.37355733959</v>
      </c>
    </row>
    <row r="1000" customFormat="false" ht="15" hidden="false" customHeight="false" outlineLevel="0" collapsed="false">
      <c r="K1000" s="2" t="n">
        <v>995</v>
      </c>
      <c r="L1000" s="14" t="n">
        <f aca="true">$B$16+NORMINV(RAND(),0,SQRT($B$13*($B$7+$B$8^2))*$B$9*(1-$B$10))</f>
        <v>3996.64514561918</v>
      </c>
      <c r="M1000" s="14" t="n">
        <f aca="true">$B$16+NORMINV(RAND(),0,SQRT($B$13*($B$7+$B$8^2))*$B$9*(1-$B$10))</f>
        <v>4330.14746348244</v>
      </c>
      <c r="N1000" s="14" t="n">
        <f aca="true">$B$16+NORMINV(RAND(),0,SQRT($B$13*($B$7+$B$8^2))*$B$9*(1-$B$10))</f>
        <v>4143.29374105512</v>
      </c>
      <c r="O1000" s="14" t="n">
        <f aca="true">$B$16+NORMINV(RAND(),0,SQRT($B$13*($B$7+$B$8^2))*$B$9*(1-$B$10))</f>
        <v>4118.54012984883</v>
      </c>
      <c r="P1000" s="14" t="n">
        <f aca="true">$B$16+NORMINV(RAND(),0,SQRT($B$13*($B$7+$B$8^2))*$B$9*(1-$B$10))</f>
        <v>3859.93960825365</v>
      </c>
      <c r="Q1000" s="14" t="n">
        <f aca="true">$B$16+NORMINV(RAND(),0,SQRT($B$13*($B$7+$B$8^2))*$B$9*(1-$B$10))</f>
        <v>3985.97990324368</v>
      </c>
      <c r="R1000" s="14" t="n">
        <f aca="false">$B$4-13*($B$5+$B$6)/30-IF($B$11&lt;=13,$B$12,0)+0</f>
        <v>8876.66666666667</v>
      </c>
      <c r="S1000" s="14" t="n">
        <f aca="false">$B$4-27*($B$5+$B$6)/30-IF($B$11&lt;=27,$B$12,0)+L1000</f>
        <v>10586.6451456192</v>
      </c>
      <c r="T1000" s="14" t="n">
        <f aca="false">$B$4-41*($B$5+$B$6)/30-IF($B$11&lt;=41,$B$12,0)+L1000+M1000</f>
        <v>1445.32594243494</v>
      </c>
      <c r="U1000" s="14" t="n">
        <f aca="false">$B$4-55*($B$5+$B$6)/30-IF($B$11&lt;=55,$B$12,0)+L1000+M1000+N1000</f>
        <v>3301.9530168234</v>
      </c>
      <c r="V1000" s="14" t="n">
        <f aca="false">$B$4-69*($B$5+$B$6)/30-IF($B$11&lt;=69,$B$12,0)+L1000+M1000+N1000+O1000</f>
        <v>5133.82648000556</v>
      </c>
      <c r="W1000" s="14" t="n">
        <f aca="false">$B$4-83*($B$5+$B$6)/30-IF($B$11&lt;=83,$B$12,0)+L1000+M1000+N1000+O1000+P1000</f>
        <v>6707.09942159254</v>
      </c>
      <c r="X1000" s="14" t="n">
        <f aca="false">$B$4-90*($B$5+$B$6)/30-IF($B$11&lt;=90,$B$12,0)+L1000+M1000+N1000+O1000+P1000+Q1000</f>
        <v>9549.74599150288</v>
      </c>
      <c r="AA1000" s="14" t="n">
        <f aca="false">MIN(R1000:X1000)</f>
        <v>1445.32594243494</v>
      </c>
    </row>
    <row r="1001" customFormat="false" ht="15" hidden="false" customHeight="false" outlineLevel="0" collapsed="false">
      <c r="K1001" s="2" t="n">
        <v>996</v>
      </c>
      <c r="L1001" s="14" t="n">
        <f aca="true">$B$16+NORMINV(RAND(),0,SQRT($B$13*($B$7+$B$8^2))*$B$9*(1-$B$10))</f>
        <v>4140.02811060228</v>
      </c>
      <c r="M1001" s="14" t="n">
        <f aca="true">$B$16+NORMINV(RAND(),0,SQRT($B$13*($B$7+$B$8^2))*$B$9*(1-$B$10))</f>
        <v>4020.92916464555</v>
      </c>
      <c r="N1001" s="14" t="n">
        <f aca="true">$B$16+NORMINV(RAND(),0,SQRT($B$13*($B$7+$B$8^2))*$B$9*(1-$B$10))</f>
        <v>3789.52335626559</v>
      </c>
      <c r="O1001" s="14" t="n">
        <f aca="true">$B$16+NORMINV(RAND(),0,SQRT($B$13*($B$7+$B$8^2))*$B$9*(1-$B$10))</f>
        <v>3865.21785146774</v>
      </c>
      <c r="P1001" s="14" t="n">
        <f aca="true">$B$16+NORMINV(RAND(),0,SQRT($B$13*($B$7+$B$8^2))*$B$9*(1-$B$10))</f>
        <v>4622.7734835889</v>
      </c>
      <c r="Q1001" s="14" t="n">
        <f aca="true">$B$16+NORMINV(RAND(),0,SQRT($B$13*($B$7+$B$8^2))*$B$9*(1-$B$10))</f>
        <v>4380.96433300553</v>
      </c>
      <c r="R1001" s="14" t="n">
        <f aca="false">$B$4-13*($B$5+$B$6)/30-IF($B$11&lt;=13,$B$12,0)+0</f>
        <v>8876.66666666667</v>
      </c>
      <c r="S1001" s="14" t="n">
        <f aca="false">$B$4-27*($B$5+$B$6)/30-IF($B$11&lt;=27,$B$12,0)+L1001</f>
        <v>10730.0281106023</v>
      </c>
      <c r="T1001" s="14" t="n">
        <f aca="false">$B$4-41*($B$5+$B$6)/30-IF($B$11&lt;=41,$B$12,0)+L1001+M1001</f>
        <v>1279.49060858116</v>
      </c>
      <c r="U1001" s="14" t="n">
        <f aca="false">$B$4-55*($B$5+$B$6)/30-IF($B$11&lt;=55,$B$12,0)+L1001+M1001+N1001</f>
        <v>2782.34729818009</v>
      </c>
      <c r="V1001" s="14" t="n">
        <f aca="false">$B$4-69*($B$5+$B$6)/30-IF($B$11&lt;=69,$B$12,0)+L1001+M1001+N1001+O1001</f>
        <v>4360.89848298116</v>
      </c>
      <c r="W1001" s="14" t="n">
        <f aca="false">$B$4-83*($B$5+$B$6)/30-IF($B$11&lt;=83,$B$12,0)+L1001+M1001+N1001+O1001+P1001</f>
        <v>6697.0052999034</v>
      </c>
      <c r="X1001" s="14" t="n">
        <f aca="false">$B$4-90*($B$5+$B$6)/30-IF($B$11&lt;=90,$B$12,0)+L1001+M1001+N1001+O1001+P1001+Q1001</f>
        <v>9934.63629957559</v>
      </c>
      <c r="AA1001" s="14" t="n">
        <f aca="false">MIN(R1001:X1001)</f>
        <v>1279.49060858116</v>
      </c>
    </row>
    <row r="1002" customFormat="false" ht="15" hidden="false" customHeight="false" outlineLevel="0" collapsed="false">
      <c r="K1002" s="2" t="n">
        <v>997</v>
      </c>
      <c r="L1002" s="14" t="n">
        <f aca="true">$B$16+NORMINV(RAND(),0,SQRT($B$13*($B$7+$B$8^2))*$B$9*(1-$B$10))</f>
        <v>3606.64073616193</v>
      </c>
      <c r="M1002" s="14" t="n">
        <f aca="true">$B$16+NORMINV(RAND(),0,SQRT($B$13*($B$7+$B$8^2))*$B$9*(1-$B$10))</f>
        <v>3888.02950598355</v>
      </c>
      <c r="N1002" s="14" t="n">
        <f aca="true">$B$16+NORMINV(RAND(),0,SQRT($B$13*($B$7+$B$8^2))*$B$9*(1-$B$10))</f>
        <v>4249.38441707595</v>
      </c>
      <c r="O1002" s="14" t="n">
        <f aca="true">$B$16+NORMINV(RAND(),0,SQRT($B$13*($B$7+$B$8^2))*$B$9*(1-$B$10))</f>
        <v>4678.86509619277</v>
      </c>
      <c r="P1002" s="14" t="n">
        <f aca="true">$B$16+NORMINV(RAND(),0,SQRT($B$13*($B$7+$B$8^2))*$B$9*(1-$B$10))</f>
        <v>4011.99861666314</v>
      </c>
      <c r="Q1002" s="14" t="n">
        <f aca="true">$B$16+NORMINV(RAND(),0,SQRT($B$13*($B$7+$B$8^2))*$B$9*(1-$B$10))</f>
        <v>4331.98214338823</v>
      </c>
      <c r="R1002" s="14" t="n">
        <f aca="false">$B$4-13*($B$5+$B$6)/30-IF($B$11&lt;=13,$B$12,0)+0</f>
        <v>8876.66666666667</v>
      </c>
      <c r="S1002" s="14" t="n">
        <f aca="false">$B$4-27*($B$5+$B$6)/30-IF($B$11&lt;=27,$B$12,0)+L1002</f>
        <v>10196.6407361619</v>
      </c>
      <c r="T1002" s="14" t="n">
        <f aca="false">$B$4-41*($B$5+$B$6)/30-IF($B$11&lt;=41,$B$12,0)+L1002+M1002</f>
        <v>613.203575478815</v>
      </c>
      <c r="U1002" s="14" t="n">
        <f aca="false">$B$4-55*($B$5+$B$6)/30-IF($B$11&lt;=55,$B$12,0)+L1002+M1002+N1002</f>
        <v>2575.92132588809</v>
      </c>
      <c r="V1002" s="14" t="n">
        <f aca="false">$B$4-69*($B$5+$B$6)/30-IF($B$11&lt;=69,$B$12,0)+L1002+M1002+N1002+O1002</f>
        <v>4968.1197554142</v>
      </c>
      <c r="W1002" s="14" t="n">
        <f aca="false">$B$4-83*($B$5+$B$6)/30-IF($B$11&lt;=83,$B$12,0)+L1002+M1002+N1002+O1002+P1002</f>
        <v>6693.45170541068</v>
      </c>
      <c r="X1002" s="14" t="n">
        <f aca="false">$B$4-90*($B$5+$B$6)/30-IF($B$11&lt;=90,$B$12,0)+L1002+M1002+N1002+O1002+P1002+Q1002</f>
        <v>9882.10051546557</v>
      </c>
      <c r="AA1002" s="14" t="n">
        <f aca="false">MIN(R1002:X1002)</f>
        <v>613.203575478815</v>
      </c>
    </row>
    <row r="1003" customFormat="false" ht="15" hidden="false" customHeight="false" outlineLevel="0" collapsed="false">
      <c r="K1003" s="2" t="n">
        <v>998</v>
      </c>
      <c r="L1003" s="14" t="n">
        <f aca="true">$B$16+NORMINV(RAND(),0,SQRT($B$13*($B$7+$B$8^2))*$B$9*(1-$B$10))</f>
        <v>3849.73791065346</v>
      </c>
      <c r="M1003" s="14" t="n">
        <f aca="true">$B$16+NORMINV(RAND(),0,SQRT($B$13*($B$7+$B$8^2))*$B$9*(1-$B$10))</f>
        <v>4188.23845788415</v>
      </c>
      <c r="N1003" s="14" t="n">
        <f aca="true">$B$16+NORMINV(RAND(),0,SQRT($B$13*($B$7+$B$8^2))*$B$9*(1-$B$10))</f>
        <v>4128.73731712112</v>
      </c>
      <c r="O1003" s="14" t="n">
        <f aca="true">$B$16+NORMINV(RAND(),0,SQRT($B$13*($B$7+$B$8^2))*$B$9*(1-$B$10))</f>
        <v>4457.54097041794</v>
      </c>
      <c r="P1003" s="14" t="n">
        <f aca="true">$B$16+NORMINV(RAND(),0,SQRT($B$13*($B$7+$B$8^2))*$B$9*(1-$B$10))</f>
        <v>3567.9212247088</v>
      </c>
      <c r="Q1003" s="14" t="n">
        <f aca="true">$B$16+NORMINV(RAND(),0,SQRT($B$13*($B$7+$B$8^2))*$B$9*(1-$B$10))</f>
        <v>4021.11508921316</v>
      </c>
      <c r="R1003" s="14" t="n">
        <f aca="false">$B$4-13*($B$5+$B$6)/30-IF($B$11&lt;=13,$B$12,0)+0</f>
        <v>8876.66666666667</v>
      </c>
      <c r="S1003" s="14" t="n">
        <f aca="false">$B$4-27*($B$5+$B$6)/30-IF($B$11&lt;=27,$B$12,0)+L1003</f>
        <v>10439.7379106535</v>
      </c>
      <c r="T1003" s="14" t="n">
        <f aca="false">$B$4-41*($B$5+$B$6)/30-IF($B$11&lt;=41,$B$12,0)+L1003+M1003</f>
        <v>1156.50970187094</v>
      </c>
      <c r="U1003" s="14" t="n">
        <f aca="false">$B$4-55*($B$5+$B$6)/30-IF($B$11&lt;=55,$B$12,0)+L1003+M1003+N1003</f>
        <v>2998.58035232539</v>
      </c>
      <c r="V1003" s="14" t="n">
        <f aca="false">$B$4-69*($B$5+$B$6)/30-IF($B$11&lt;=69,$B$12,0)+L1003+M1003+N1003+O1003</f>
        <v>5169.45465607666</v>
      </c>
      <c r="W1003" s="14" t="n">
        <f aca="false">$B$4-83*($B$5+$B$6)/30-IF($B$11&lt;=83,$B$12,0)+L1003+M1003+N1003+O1003+P1003</f>
        <v>6450.7092141188</v>
      </c>
      <c r="X1003" s="14" t="n">
        <f aca="false">$B$4-90*($B$5+$B$6)/30-IF($B$11&lt;=90,$B$12,0)+L1003+M1003+N1003+O1003+P1003+Q1003</f>
        <v>9328.49096999862</v>
      </c>
      <c r="AA1003" s="14" t="n">
        <f aca="false">MIN(R1003:X1003)</f>
        <v>1156.50970187094</v>
      </c>
    </row>
    <row r="1004" customFormat="false" ht="15" hidden="false" customHeight="false" outlineLevel="0" collapsed="false">
      <c r="K1004" s="2" t="n">
        <v>999</v>
      </c>
      <c r="L1004" s="14" t="n">
        <f aca="true">$B$16+NORMINV(RAND(),0,SQRT($B$13*($B$7+$B$8^2))*$B$9*(1-$B$10))</f>
        <v>3821.67842132887</v>
      </c>
      <c r="M1004" s="14" t="n">
        <f aca="true">$B$16+NORMINV(RAND(),0,SQRT($B$13*($B$7+$B$8^2))*$B$9*(1-$B$10))</f>
        <v>4855.07866910959</v>
      </c>
      <c r="N1004" s="14" t="n">
        <f aca="true">$B$16+NORMINV(RAND(),0,SQRT($B$13*($B$7+$B$8^2))*$B$9*(1-$B$10))</f>
        <v>3614.04393623334</v>
      </c>
      <c r="O1004" s="14" t="n">
        <f aca="true">$B$16+NORMINV(RAND(),0,SQRT($B$13*($B$7+$B$8^2))*$B$9*(1-$B$10))</f>
        <v>3828.18556283825</v>
      </c>
      <c r="P1004" s="14" t="n">
        <f aca="true">$B$16+NORMINV(RAND(),0,SQRT($B$13*($B$7+$B$8^2))*$B$9*(1-$B$10))</f>
        <v>4574.60776160087</v>
      </c>
      <c r="Q1004" s="14" t="n">
        <f aca="true">$B$16+NORMINV(RAND(),0,SQRT($B$13*($B$7+$B$8^2))*$B$9*(1-$B$10))</f>
        <v>3905.16545161495</v>
      </c>
      <c r="R1004" s="14" t="n">
        <f aca="false">$B$4-13*($B$5+$B$6)/30-IF($B$11&lt;=13,$B$12,0)+0</f>
        <v>8876.66666666667</v>
      </c>
      <c r="S1004" s="14" t="n">
        <f aca="false">$B$4-27*($B$5+$B$6)/30-IF($B$11&lt;=27,$B$12,0)+L1004</f>
        <v>10411.6784213289</v>
      </c>
      <c r="T1004" s="14" t="n">
        <f aca="false">$B$4-41*($B$5+$B$6)/30-IF($B$11&lt;=41,$B$12,0)+L1004+M1004</f>
        <v>1795.29042377179</v>
      </c>
      <c r="U1004" s="14" t="n">
        <f aca="false">$B$4-55*($B$5+$B$6)/30-IF($B$11&lt;=55,$B$12,0)+L1004+M1004+N1004</f>
        <v>3122.66769333846</v>
      </c>
      <c r="V1004" s="14" t="n">
        <f aca="false">$B$4-69*($B$5+$B$6)/30-IF($B$11&lt;=69,$B$12,0)+L1004+M1004+N1004+O1004</f>
        <v>4664.18658951004</v>
      </c>
      <c r="W1004" s="14" t="n">
        <f aca="false">$B$4-83*($B$5+$B$6)/30-IF($B$11&lt;=83,$B$12,0)+L1004+M1004+N1004+O1004+P1004</f>
        <v>6952.12768444424</v>
      </c>
      <c r="X1004" s="14" t="n">
        <f aca="false">$B$4-90*($B$5+$B$6)/30-IF($B$11&lt;=90,$B$12,0)+L1004+M1004+N1004+O1004+P1004+Q1004</f>
        <v>9713.95980272586</v>
      </c>
      <c r="AA1004" s="14" t="n">
        <f aca="false">MIN(R1004:X1004)</f>
        <v>1795.29042377179</v>
      </c>
    </row>
    <row r="1005" customFormat="false" ht="15" hidden="false" customHeight="false" outlineLevel="0" collapsed="false">
      <c r="K1005" s="2" t="n">
        <v>1000</v>
      </c>
      <c r="L1005" s="14" t="n">
        <f aca="true">$B$16+NORMINV(RAND(),0,SQRT($B$13*($B$7+$B$8^2))*$B$9*(1-$B$10))</f>
        <v>4036.36723449909</v>
      </c>
      <c r="M1005" s="14" t="n">
        <f aca="true">$B$16+NORMINV(RAND(),0,SQRT($B$13*($B$7+$B$8^2))*$B$9*(1-$B$10))</f>
        <v>4145.64188762035</v>
      </c>
      <c r="N1005" s="14" t="n">
        <f aca="true">$B$16+NORMINV(RAND(),0,SQRT($B$13*($B$7+$B$8^2))*$B$9*(1-$B$10))</f>
        <v>4390.04153126467</v>
      </c>
      <c r="O1005" s="14" t="n">
        <f aca="true">$B$16+NORMINV(RAND(),0,SQRT($B$13*($B$7+$B$8^2))*$B$9*(1-$B$10))</f>
        <v>3725.86904538638</v>
      </c>
      <c r="P1005" s="14" t="n">
        <f aca="true">$B$16+NORMINV(RAND(),0,SQRT($B$13*($B$7+$B$8^2))*$B$9*(1-$B$10))</f>
        <v>4085.83196360304</v>
      </c>
      <c r="Q1005" s="14" t="n">
        <f aca="true">$B$16+NORMINV(RAND(),0,SQRT($B$13*($B$7+$B$8^2))*$B$9*(1-$B$10))</f>
        <v>3759.34011252498</v>
      </c>
      <c r="R1005" s="14" t="n">
        <f aca="false">$B$4-13*($B$5+$B$6)/30-IF($B$11&lt;=13,$B$12,0)+0</f>
        <v>8876.66666666667</v>
      </c>
      <c r="S1005" s="14" t="n">
        <f aca="false">$B$4-27*($B$5+$B$6)/30-IF($B$11&lt;=27,$B$12,0)+L1005</f>
        <v>10626.3672344991</v>
      </c>
      <c r="T1005" s="14" t="n">
        <f aca="false">$B$4-41*($B$5+$B$6)/30-IF($B$11&lt;=41,$B$12,0)+L1005+M1005</f>
        <v>1300.54245545277</v>
      </c>
      <c r="U1005" s="14" t="n">
        <f aca="false">$B$4-55*($B$5+$B$6)/30-IF($B$11&lt;=55,$B$12,0)+L1005+M1005+N1005</f>
        <v>3403.91732005077</v>
      </c>
      <c r="V1005" s="14" t="n">
        <f aca="false">$B$4-69*($B$5+$B$6)/30-IF($B$11&lt;=69,$B$12,0)+L1005+M1005+N1005+O1005</f>
        <v>4843.11969877048</v>
      </c>
      <c r="W1005" s="14" t="n">
        <f aca="false">$B$4-83*($B$5+$B$6)/30-IF($B$11&lt;=83,$B$12,0)+L1005+M1005+N1005+O1005+P1005</f>
        <v>6642.28499570685</v>
      </c>
      <c r="X1005" s="14" t="n">
        <f aca="false">$B$4-90*($B$5+$B$6)/30-IF($B$11&lt;=90,$B$12,0)+L1005+M1005+N1005+O1005+P1005+Q1005</f>
        <v>9258.29177489851</v>
      </c>
      <c r="AA1005" s="14" t="n">
        <f aca="false">MIN(R1005:X1005)</f>
        <v>1300.54245545277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</cols>
  <sheetData>
    <row r="1" customFormat="false" ht="19.7" hidden="false" customHeight="false" outlineLevel="0" collapsed="false">
      <c r="A1" s="1" t="s">
        <v>73</v>
      </c>
    </row>
    <row r="2" customFormat="false" ht="15" hidden="false" customHeight="false" outlineLevel="0" collapsed="false">
      <c r="A2" s="4" t="s">
        <v>74</v>
      </c>
    </row>
    <row r="4" customFormat="false" ht="15" hidden="false" customHeight="false" outlineLevel="0" collapsed="false">
      <c r="A4" s="2" t="s">
        <v>75</v>
      </c>
      <c r="B4" s="6" t="n">
        <v>17.1809</v>
      </c>
    </row>
    <row r="5" customFormat="false" ht="15" hidden="false" customHeight="false" outlineLevel="0" collapsed="false">
      <c r="A5" s="2" t="s">
        <v>76</v>
      </c>
      <c r="B5" s="6" t="n">
        <v>3.1829</v>
      </c>
    </row>
    <row r="6" customFormat="false" ht="15" hidden="false" customHeight="false" outlineLevel="0" collapsed="false">
      <c r="A6" s="2" t="s">
        <v>17</v>
      </c>
      <c r="B6" s="5" t="n">
        <v>75</v>
      </c>
    </row>
    <row r="7" customFormat="false" ht="15" hidden="false" customHeight="false" outlineLevel="0" collapsed="false">
      <c r="A7" s="2" t="s">
        <v>77</v>
      </c>
      <c r="B7" s="8" t="n">
        <v>0.2</v>
      </c>
    </row>
    <row r="8" customFormat="false" ht="15" hidden="false" customHeight="false" outlineLevel="0" collapsed="false">
      <c r="A8" s="2" t="s">
        <v>78</v>
      </c>
      <c r="B8" s="8" t="n">
        <v>0.95</v>
      </c>
    </row>
    <row r="9" customFormat="false" ht="15" hidden="false" customHeight="false" outlineLevel="0" collapsed="false">
      <c r="A9" s="2" t="s">
        <v>79</v>
      </c>
      <c r="B9" s="5" t="n">
        <v>2500</v>
      </c>
    </row>
    <row r="10" customFormat="false" ht="15" hidden="false" customHeight="false" outlineLevel="0" collapsed="false">
      <c r="A10" s="2" t="s">
        <v>20</v>
      </c>
      <c r="B10" s="7" t="n">
        <v>6.2</v>
      </c>
    </row>
    <row r="11" customFormat="false" ht="15" hidden="false" customHeight="false" outlineLevel="0" collapsed="false">
      <c r="A11" s="2" t="s">
        <v>80</v>
      </c>
      <c r="B11" s="5" t="n">
        <v>30</v>
      </c>
    </row>
    <row r="12" customFormat="false" ht="15" hidden="false" customHeight="false" outlineLevel="0" collapsed="false">
      <c r="A12" s="2" t="s">
        <v>81</v>
      </c>
      <c r="B12" s="18" t="n">
        <v>46296</v>
      </c>
    </row>
    <row r="14" customFormat="false" ht="15" hidden="false" customHeight="false" outlineLevel="0" collapsed="false">
      <c r="A14" s="2" t="s">
        <v>82</v>
      </c>
      <c r="B14" s="19" t="n">
        <f aca="false">IF(AND(B4&gt;0,B5&gt;0),SQRT(LN(1+(B5/B4)^2)),0)</f>
        <v>0.183697393328325</v>
      </c>
    </row>
    <row r="15" customFormat="false" ht="15" hidden="false" customHeight="false" outlineLevel="0" collapsed="false">
      <c r="A15" s="2" t="s">
        <v>83</v>
      </c>
      <c r="B15" s="19" t="n">
        <f aca="false">LN(B4*B6)-B14^2/2</f>
        <v>7.14441404905841</v>
      </c>
    </row>
    <row r="16" customFormat="false" ht="15" hidden="false" customHeight="false" outlineLevel="0" collapsed="false">
      <c r="A16" s="2" t="s">
        <v>84</v>
      </c>
      <c r="B16" s="19" t="n">
        <f aca="false">SQRT(B14^2+B7^2)</f>
        <v>0.271559813513748</v>
      </c>
    </row>
    <row r="17" customFormat="false" ht="15" hidden="false" customHeight="false" outlineLevel="0" collapsed="false">
      <c r="A17" s="2" t="s">
        <v>85</v>
      </c>
      <c r="B17" s="9" t="n">
        <f aca="false">B4*B6*EXP(0.5*B7^2)</f>
        <v>1314.59829021493</v>
      </c>
    </row>
    <row r="18" customFormat="false" ht="15" hidden="false" customHeight="false" outlineLevel="0" collapsed="false">
      <c r="A18" s="10" t="s">
        <v>86</v>
      </c>
      <c r="B18" s="20" t="n">
        <f aca="false">CEILING(LOGINV(B8,B15,B16),1)</f>
        <v>1981</v>
      </c>
    </row>
    <row r="19" customFormat="false" ht="15" hidden="false" customHeight="false" outlineLevel="0" collapsed="false">
      <c r="A19" s="2" t="s">
        <v>87</v>
      </c>
      <c r="B19" s="17" t="n">
        <f aca="false">B18-ROUND(B17,0)</f>
        <v>666</v>
      </c>
    </row>
    <row r="20" customFormat="false" ht="15" hidden="false" customHeight="false" outlineLevel="0" collapsed="false">
      <c r="A20" s="2" t="s">
        <v>88</v>
      </c>
      <c r="B20" s="9" t="n">
        <f aca="false">B4*B6+1.645*SQRT(B6*(B4+B5^2)+(B4*B7*B6)^2)</f>
        <v>1718.9940315683</v>
      </c>
    </row>
    <row r="21" customFormat="false" ht="15" hidden="false" customHeight="false" outlineLevel="0" collapsed="false">
      <c r="A21" s="10" t="s">
        <v>89</v>
      </c>
      <c r="B21" s="20" t="n">
        <f aca="false">CEILING(B4*(B6+B11),1)</f>
        <v>1804</v>
      </c>
    </row>
    <row r="22" customFormat="false" ht="15" hidden="false" customHeight="false" outlineLevel="0" collapsed="false">
      <c r="A22" s="10" t="s">
        <v>64</v>
      </c>
      <c r="B22" s="21" t="n">
        <f aca="false">B21*B10</f>
        <v>11184.8</v>
      </c>
    </row>
    <row r="23" customFormat="false" ht="15" hidden="false" customHeight="false" outlineLevel="0" collapsed="false">
      <c r="A23" s="2" t="s">
        <v>90</v>
      </c>
      <c r="B23" s="17" t="n">
        <f aca="false">MAX(0,INT((B9-B18)/B4))+1</f>
        <v>31</v>
      </c>
    </row>
    <row r="24" customFormat="false" ht="15" hidden="false" customHeight="false" outlineLevel="0" collapsed="false">
      <c r="A24" s="10" t="s">
        <v>91</v>
      </c>
      <c r="B24" s="22" t="n">
        <f aca="false">B12+B23</f>
        <v>46327</v>
      </c>
    </row>
    <row r="25" customFormat="false" ht="15" hidden="false" customHeight="false" outlineLevel="0" collapsed="false">
      <c r="A25" s="2" t="s">
        <v>92</v>
      </c>
      <c r="B25" s="17" t="n">
        <f aca="false">MAX(1,INT(B21/B4))</f>
        <v>105</v>
      </c>
    </row>
    <row r="27" customFormat="false" ht="15" hidden="false" customHeight="false" outlineLevel="0" collapsed="false">
      <c r="A27" s="4" t="s">
        <v>93</v>
      </c>
    </row>
    <row r="28" customFormat="false" ht="15" hidden="false" customHeight="false" outlineLevel="0" collapsed="false">
      <c r="A28" s="4" t="s">
        <v>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1" min="2" style="0" width="14"/>
  </cols>
  <sheetData>
    <row r="1" customFormat="false" ht="19.7" hidden="false" customHeight="false" outlineLevel="0" collapsed="false">
      <c r="A1" s="1" t="s">
        <v>95</v>
      </c>
    </row>
    <row r="2" customFormat="false" ht="15" hidden="false" customHeight="false" outlineLevel="0" collapsed="false">
      <c r="A2" s="4" t="s">
        <v>96</v>
      </c>
    </row>
    <row r="3" customFormat="false" ht="15" hidden="false" customHeight="false" outlineLevel="0" collapsed="false">
      <c r="A3" s="2" t="s">
        <v>97</v>
      </c>
      <c r="B3" s="5" t="n">
        <v>10</v>
      </c>
    </row>
    <row r="5" customFormat="false" ht="15" hidden="false" customHeight="false" outlineLevel="0" collapsed="false">
      <c r="A5" s="10" t="s">
        <v>98</v>
      </c>
      <c r="B5" s="10" t="s">
        <v>61</v>
      </c>
      <c r="C5" s="10" t="s">
        <v>99</v>
      </c>
      <c r="D5" s="10" t="s">
        <v>100</v>
      </c>
      <c r="E5" s="10" t="s">
        <v>101</v>
      </c>
      <c r="F5" s="10" t="s">
        <v>102</v>
      </c>
      <c r="G5" s="10" t="s">
        <v>103</v>
      </c>
      <c r="H5" s="10" t="s">
        <v>60</v>
      </c>
      <c r="I5" s="10" t="s">
        <v>104</v>
      </c>
      <c r="J5" s="10" t="s">
        <v>105</v>
      </c>
      <c r="K5" s="10" t="s">
        <v>106</v>
      </c>
      <c r="L5" s="10" t="s">
        <v>107</v>
      </c>
      <c r="M5" s="10" t="s">
        <v>108</v>
      </c>
      <c r="N5" s="10" t="s">
        <v>109</v>
      </c>
      <c r="O5" s="10" t="s">
        <v>110</v>
      </c>
      <c r="P5" s="10" t="s">
        <v>111</v>
      </c>
      <c r="Q5" s="10" t="s">
        <v>112</v>
      </c>
      <c r="R5" s="10" t="s">
        <v>113</v>
      </c>
      <c r="S5" s="10" t="s">
        <v>114</v>
      </c>
      <c r="T5" s="10" t="s">
        <v>115</v>
      </c>
      <c r="U5" s="10" t="s">
        <v>116</v>
      </c>
    </row>
    <row r="6" customFormat="false" ht="15" hidden="false" customHeight="false" outlineLevel="0" collapsed="false">
      <c r="A6" s="23" t="s">
        <v>117</v>
      </c>
      <c r="B6" s="7" t="n">
        <v>24.99</v>
      </c>
      <c r="C6" s="8" t="n">
        <v>0.15</v>
      </c>
      <c r="D6" s="7" t="n">
        <v>4.347</v>
      </c>
      <c r="E6" s="7" t="n">
        <v>6.2</v>
      </c>
      <c r="F6" s="24" t="n">
        <v>0.046</v>
      </c>
      <c r="G6" s="6" t="n">
        <v>17.1809</v>
      </c>
      <c r="H6" s="6" t="n">
        <v>3.1829</v>
      </c>
      <c r="I6" s="5" t="n">
        <v>75</v>
      </c>
      <c r="J6" s="7" t="n">
        <v>0.97</v>
      </c>
      <c r="K6" s="25" t="n">
        <f aca="false">IF(OR($B6="",$E6=""),"",B6*(1-C6)-D6)</f>
        <v>16.8945</v>
      </c>
      <c r="L6" s="16" t="n">
        <f aca="false">IF(OR($B6="",$E6=""),"",K6-E6)</f>
        <v>10.6945</v>
      </c>
      <c r="M6" s="17" t="n">
        <f aca="false">IF(OR($B6="",$E6=""),"",I6+7)</f>
        <v>82</v>
      </c>
      <c r="N6" s="16" t="n">
        <f aca="false">IF(OR($B6="",$E6=""),"",IF(OR($B$3=10,$B$3=11,$B$3=12),2.4,0.78)*F6*M6/30)</f>
        <v>0.30176</v>
      </c>
      <c r="O6" s="16" t="n">
        <f aca="false">IF(OR($B6="",$E6=""),"",E6*0.12*M6/365)</f>
        <v>0.167145205479452</v>
      </c>
      <c r="P6" s="16" t="n">
        <f aca="false">IF(OR($B6="",$E6=""),"",E6*0.02)</f>
        <v>0.124</v>
      </c>
      <c r="Q6" s="16" t="n">
        <f aca="false">IF(OR($B6="",$E6=""),"",N6+O6+P6)</f>
        <v>0.592905205479452</v>
      </c>
      <c r="R6" s="16" t="n">
        <f aca="false">IF(OR($B6="",$E6=""),"",MAX(0,L6)+J6)</f>
        <v>11.6645</v>
      </c>
      <c r="S6" s="26" t="n">
        <f aca="false">IF(OR($B6="",$E6=""),"",MIN(0.995,MAX(0.5,IF(R6+Q6&gt;0,R6/(R6+Q6),0.5))))</f>
        <v>0.951628815761561</v>
      </c>
      <c r="T6" s="17" t="n">
        <f aca="false">IF(OR($B6="",$E6=""),"",CEILING(LOGINV(S6,LN(G6*M6)-(IF(AND(G6&gt;0,H6&gt;0),SQRT(LN(1+(H6/G6)^2)),0))^2/2,SQRT((IF(AND(G6&gt;0,H6&gt;0),SQRT(LN(1+(H6/G6)^2)),0))^2+(0.2*I6/M6)^2)),1))</f>
        <v>2131</v>
      </c>
      <c r="U6" s="17" t="n">
        <f aca="false">IF(OR($B6="",$E6=""),"",CEILING(LOGINV(0.95,LN(G6*M6)-(IF(AND(G6&gt;0,H6&gt;0),SQRT(LN(1+(H6/G6)^2)),0))^2/2,SQRT((IF(AND(G6&gt;0,H6&gt;0),SQRT(LN(1+(H6/G6)^2)),0))^2+(0.2*I6/M6)^2)),1))</f>
        <v>2122</v>
      </c>
    </row>
    <row r="7" customFormat="false" ht="15" hidden="false" customHeight="false" outlineLevel="0" collapsed="false">
      <c r="A7" s="23" t="s">
        <v>118</v>
      </c>
      <c r="B7" s="7" t="n">
        <v>12.99</v>
      </c>
      <c r="C7" s="8" t="n">
        <v>0.15</v>
      </c>
      <c r="D7" s="7" t="n">
        <v>4.347</v>
      </c>
      <c r="E7" s="7" t="n">
        <v>5.4</v>
      </c>
      <c r="F7" s="24" t="n">
        <v>0.031</v>
      </c>
      <c r="G7" s="6" t="n">
        <v>3</v>
      </c>
      <c r="H7" s="6" t="n">
        <v>0.6</v>
      </c>
      <c r="I7" s="5" t="n">
        <v>75</v>
      </c>
      <c r="J7" s="7" t="n">
        <v>0.97</v>
      </c>
      <c r="K7" s="25" t="n">
        <f aca="false">IF(OR($B7="",$E7=""),"",B7*(1-C7)-D7)</f>
        <v>6.6945</v>
      </c>
      <c r="L7" s="16" t="n">
        <f aca="false">IF(OR($B7="",$E7=""),"",K7-E7)</f>
        <v>1.2945</v>
      </c>
      <c r="M7" s="17" t="n">
        <f aca="false">IF(OR($B7="",$E7=""),"",I7+7)</f>
        <v>82</v>
      </c>
      <c r="N7" s="16" t="n">
        <f aca="false">IF(OR($B7="",$E7=""),"",IF(OR($B$3=10,$B$3=11,$B$3=12),2.4,0.78)*F7*M7/30)</f>
        <v>0.20336</v>
      </c>
      <c r="O7" s="16" t="n">
        <f aca="false">IF(OR($B7="",$E7=""),"",E7*0.12*M7/365)</f>
        <v>0.145578082191781</v>
      </c>
      <c r="P7" s="16" t="n">
        <f aca="false">IF(OR($B7="",$E7=""),"",E7*0.02)</f>
        <v>0.108</v>
      </c>
      <c r="Q7" s="16" t="n">
        <f aca="false">IF(OR($B7="",$E7=""),"",N7+O7+P7)</f>
        <v>0.456938082191781</v>
      </c>
      <c r="R7" s="16" t="n">
        <f aca="false">IF(OR($B7="",$E7=""),"",MAX(0,L7)+J7)</f>
        <v>2.2645</v>
      </c>
      <c r="S7" s="26" t="n">
        <f aca="false">IF(OR($B7="",$E7=""),"",MIN(0.995,MAX(0.5,IF(R7+Q7&gt;0,R7/(R7+Q7),0.5))))</f>
        <v>0.832096829546909</v>
      </c>
      <c r="T7" s="17" t="n">
        <f aca="false">IF(OR($B7="",$E7=""),"",CEILING(LOGINV(S7,LN(G7*M7)-(IF(AND(G7&gt;0,H7&gt;0),SQRT(LN(1+(H7/G7)^2)),0))^2/2,SQRT((IF(AND(G7&gt;0,H7&gt;0),SQRT(LN(1+(H7/G7)^2)),0))^2+(0.2*I7/M7)^2)),1))</f>
        <v>313</v>
      </c>
      <c r="U7" s="17" t="n">
        <f aca="false">IF(OR($B7="",$E7=""),"",CEILING(LOGINV(0.95,LN(G7*M7)-(IF(AND(G7&gt;0,H7&gt;0),SQRT(LN(1+(H7/G7)^2)),0))^2/2,SQRT((IF(AND(G7&gt;0,H7&gt;0),SQRT(LN(1+(H7/G7)^2)),0))^2+(0.2*I7/M7)^2)),1))</f>
        <v>376</v>
      </c>
    </row>
    <row r="8" customFormat="false" ht="15" hidden="false" customHeight="false" outlineLevel="0" collapsed="false">
      <c r="A8" s="23"/>
      <c r="B8" s="7"/>
      <c r="C8" s="8"/>
      <c r="D8" s="7"/>
      <c r="E8" s="7"/>
      <c r="F8" s="24"/>
      <c r="G8" s="6"/>
      <c r="H8" s="6"/>
      <c r="I8" s="5"/>
      <c r="J8" s="7"/>
      <c r="K8" s="25" t="str">
        <f aca="false">IF(OR($B8="",$E8=""),"",B8*(1-C8)-D8)</f>
        <v/>
      </c>
      <c r="L8" s="16" t="str">
        <f aca="false">IF(OR($B8="",$E8=""),"",K8-E8)</f>
        <v/>
      </c>
      <c r="M8" s="17" t="str">
        <f aca="false">IF(OR($B8="",$E8=""),"",I8+7)</f>
        <v/>
      </c>
      <c r="N8" s="16" t="str">
        <f aca="false">IF(OR($B8="",$E8=""),"",IF(OR($B$3=10,$B$3=11,$B$3=12),2.4,0.78)*F8*M8/30)</f>
        <v/>
      </c>
      <c r="O8" s="16" t="str">
        <f aca="false">IF(OR($B8="",$E8=""),"",E8*0.12*M8/365)</f>
        <v/>
      </c>
      <c r="P8" s="16" t="str">
        <f aca="false">IF(OR($B8="",$E8=""),"",E8*0.02)</f>
        <v/>
      </c>
      <c r="Q8" s="16" t="str">
        <f aca="false">IF(OR($B8="",$E8=""),"",N8+O8+P8)</f>
        <v/>
      </c>
      <c r="R8" s="16" t="str">
        <f aca="false">IF(OR($B8="",$E8=""),"",MAX(0,L8)+J8)</f>
        <v/>
      </c>
      <c r="S8" s="26" t="str">
        <f aca="false">IF(OR($B8="",$E8=""),"",MIN(0.995,MAX(0.5,IF(R8+Q8&gt;0,R8/(R8+Q8),0.5))))</f>
        <v/>
      </c>
      <c r="T8" s="17" t="str">
        <f aca="false">IF(OR($B8="",$E8=""),"",CEILING(LOGINV(S8,LN(G8*M8)-(IF(AND(G8&gt;0,H8&gt;0),SQRT(LN(1+(H8/G8)^2)),0))^2/2,SQRT((IF(AND(G8&gt;0,H8&gt;0),SQRT(LN(1+(H8/G8)^2)),0))^2+(0.2*I8/M8)^2)),1))</f>
        <v/>
      </c>
      <c r="U8" s="17" t="str">
        <f aca="false">IF(OR($B8="",$E8=""),"",CEILING(LOGINV(0.95,LN(G8*M8)-(IF(AND(G8&gt;0,H8&gt;0),SQRT(LN(1+(H8/G8)^2)),0))^2/2,SQRT((IF(AND(G8&gt;0,H8&gt;0),SQRT(LN(1+(H8/G8)^2)),0))^2+(0.2*I8/M8)^2)),1))</f>
        <v/>
      </c>
    </row>
    <row r="9" customFormat="false" ht="15" hidden="false" customHeight="false" outlineLevel="0" collapsed="false">
      <c r="A9" s="23"/>
      <c r="B9" s="7"/>
      <c r="C9" s="8"/>
      <c r="D9" s="7"/>
      <c r="E9" s="7"/>
      <c r="F9" s="24"/>
      <c r="G9" s="6"/>
      <c r="H9" s="6"/>
      <c r="I9" s="5"/>
      <c r="J9" s="7"/>
      <c r="K9" s="25" t="str">
        <f aca="false">IF(OR($B9="",$E9=""),"",B9*(1-C9)-D9)</f>
        <v/>
      </c>
      <c r="L9" s="16" t="str">
        <f aca="false">IF(OR($B9="",$E9=""),"",K9-E9)</f>
        <v/>
      </c>
      <c r="M9" s="17" t="str">
        <f aca="false">IF(OR($B9="",$E9=""),"",I9+7)</f>
        <v/>
      </c>
      <c r="N9" s="16" t="str">
        <f aca="false">IF(OR($B9="",$E9=""),"",IF(OR($B$3=10,$B$3=11,$B$3=12),2.4,0.78)*F9*M9/30)</f>
        <v/>
      </c>
      <c r="O9" s="16" t="str">
        <f aca="false">IF(OR($B9="",$E9=""),"",E9*0.12*M9/365)</f>
        <v/>
      </c>
      <c r="P9" s="16" t="str">
        <f aca="false">IF(OR($B9="",$E9=""),"",E9*0.02)</f>
        <v/>
      </c>
      <c r="Q9" s="16" t="str">
        <f aca="false">IF(OR($B9="",$E9=""),"",N9+O9+P9)</f>
        <v/>
      </c>
      <c r="R9" s="16" t="str">
        <f aca="false">IF(OR($B9="",$E9=""),"",MAX(0,L9)+J9)</f>
        <v/>
      </c>
      <c r="S9" s="26" t="str">
        <f aca="false">IF(OR($B9="",$E9=""),"",MIN(0.995,MAX(0.5,IF(R9+Q9&gt;0,R9/(R9+Q9),0.5))))</f>
        <v/>
      </c>
      <c r="T9" s="17" t="str">
        <f aca="false">IF(OR($B9="",$E9=""),"",CEILING(LOGINV(S9,LN(G9*M9)-(IF(AND(G9&gt;0,H9&gt;0),SQRT(LN(1+(H9/G9)^2)),0))^2/2,SQRT((IF(AND(G9&gt;0,H9&gt;0),SQRT(LN(1+(H9/G9)^2)),0))^2+(0.2*I9/M9)^2)),1))</f>
        <v/>
      </c>
      <c r="U9" s="17" t="str">
        <f aca="false">IF(OR($B9="",$E9=""),"",CEILING(LOGINV(0.95,LN(G9*M9)-(IF(AND(G9&gt;0,H9&gt;0),SQRT(LN(1+(H9/G9)^2)),0))^2/2,SQRT((IF(AND(G9&gt;0,H9&gt;0),SQRT(LN(1+(H9/G9)^2)),0))^2+(0.2*I9/M9)^2)),1))</f>
        <v/>
      </c>
    </row>
    <row r="10" customFormat="false" ht="15" hidden="false" customHeight="false" outlineLevel="0" collapsed="false">
      <c r="A10" s="23"/>
      <c r="B10" s="7"/>
      <c r="C10" s="8"/>
      <c r="D10" s="7"/>
      <c r="E10" s="7"/>
      <c r="F10" s="24"/>
      <c r="G10" s="6"/>
      <c r="H10" s="6"/>
      <c r="I10" s="5"/>
      <c r="J10" s="7"/>
      <c r="K10" s="25" t="str">
        <f aca="false">IF(OR($B10="",$E10=""),"",B10*(1-C10)-D10)</f>
        <v/>
      </c>
      <c r="L10" s="16" t="str">
        <f aca="false">IF(OR($B10="",$E10=""),"",K10-E10)</f>
        <v/>
      </c>
      <c r="M10" s="17" t="str">
        <f aca="false">IF(OR($B10="",$E10=""),"",I10+7)</f>
        <v/>
      </c>
      <c r="N10" s="16" t="str">
        <f aca="false">IF(OR($B10="",$E10=""),"",IF(OR($B$3=10,$B$3=11,$B$3=12),2.4,0.78)*F10*M10/30)</f>
        <v/>
      </c>
      <c r="O10" s="16" t="str">
        <f aca="false">IF(OR($B10="",$E10=""),"",E10*0.12*M10/365)</f>
        <v/>
      </c>
      <c r="P10" s="16" t="str">
        <f aca="false">IF(OR($B10="",$E10=""),"",E10*0.02)</f>
        <v/>
      </c>
      <c r="Q10" s="16" t="str">
        <f aca="false">IF(OR($B10="",$E10=""),"",N10+O10+P10)</f>
        <v/>
      </c>
      <c r="R10" s="16" t="str">
        <f aca="false">IF(OR($B10="",$E10=""),"",MAX(0,L10)+J10)</f>
        <v/>
      </c>
      <c r="S10" s="26" t="str">
        <f aca="false">IF(OR($B10="",$E10=""),"",MIN(0.995,MAX(0.5,IF(R10+Q10&gt;0,R10/(R10+Q10),0.5))))</f>
        <v/>
      </c>
      <c r="T10" s="17" t="str">
        <f aca="false">IF(OR($B10="",$E10=""),"",CEILING(LOGINV(S10,LN(G10*M10)-(IF(AND(G10&gt;0,H10&gt;0),SQRT(LN(1+(H10/G10)^2)),0))^2/2,SQRT((IF(AND(G10&gt;0,H10&gt;0),SQRT(LN(1+(H10/G10)^2)),0))^2+(0.2*I10/M10)^2)),1))</f>
        <v/>
      </c>
      <c r="U10" s="17" t="str">
        <f aca="false">IF(OR($B10="",$E10=""),"",CEILING(LOGINV(0.95,LN(G10*M10)-(IF(AND(G10&gt;0,H10&gt;0),SQRT(LN(1+(H10/G10)^2)),0))^2/2,SQRT((IF(AND(G10&gt;0,H10&gt;0),SQRT(LN(1+(H10/G10)^2)),0))^2+(0.2*I10/M10)^2)),1))</f>
        <v/>
      </c>
    </row>
    <row r="11" customFormat="false" ht="15" hidden="false" customHeight="false" outlineLevel="0" collapsed="false">
      <c r="A11" s="23"/>
      <c r="B11" s="7"/>
      <c r="C11" s="8"/>
      <c r="D11" s="7"/>
      <c r="E11" s="7"/>
      <c r="F11" s="24"/>
      <c r="G11" s="6"/>
      <c r="H11" s="6"/>
      <c r="I11" s="5"/>
      <c r="J11" s="7"/>
      <c r="K11" s="25" t="str">
        <f aca="false">IF(OR($B11="",$E11=""),"",B11*(1-C11)-D11)</f>
        <v/>
      </c>
      <c r="L11" s="16" t="str">
        <f aca="false">IF(OR($B11="",$E11=""),"",K11-E11)</f>
        <v/>
      </c>
      <c r="M11" s="17" t="str">
        <f aca="false">IF(OR($B11="",$E11=""),"",I11+7)</f>
        <v/>
      </c>
      <c r="N11" s="16" t="str">
        <f aca="false">IF(OR($B11="",$E11=""),"",IF(OR($B$3=10,$B$3=11,$B$3=12),2.4,0.78)*F11*M11/30)</f>
        <v/>
      </c>
      <c r="O11" s="16" t="str">
        <f aca="false">IF(OR($B11="",$E11=""),"",E11*0.12*M11/365)</f>
        <v/>
      </c>
      <c r="P11" s="16" t="str">
        <f aca="false">IF(OR($B11="",$E11=""),"",E11*0.02)</f>
        <v/>
      </c>
      <c r="Q11" s="16" t="str">
        <f aca="false">IF(OR($B11="",$E11=""),"",N11+O11+P11)</f>
        <v/>
      </c>
      <c r="R11" s="16" t="str">
        <f aca="false">IF(OR($B11="",$E11=""),"",MAX(0,L11)+J11)</f>
        <v/>
      </c>
      <c r="S11" s="26" t="str">
        <f aca="false">IF(OR($B11="",$E11=""),"",MIN(0.995,MAX(0.5,IF(R11+Q11&gt;0,R11/(R11+Q11),0.5))))</f>
        <v/>
      </c>
      <c r="T11" s="17" t="str">
        <f aca="false">IF(OR($B11="",$E11=""),"",CEILING(LOGINV(S11,LN(G11*M11)-(IF(AND(G11&gt;0,H11&gt;0),SQRT(LN(1+(H11/G11)^2)),0))^2/2,SQRT((IF(AND(G11&gt;0,H11&gt;0),SQRT(LN(1+(H11/G11)^2)),0))^2+(0.2*I11/M11)^2)),1))</f>
        <v/>
      </c>
      <c r="U11" s="17" t="str">
        <f aca="false">IF(OR($B11="",$E11=""),"",CEILING(LOGINV(0.95,LN(G11*M11)-(IF(AND(G11&gt;0,H11&gt;0),SQRT(LN(1+(H11/G11)^2)),0))^2/2,SQRT((IF(AND(G11&gt;0,H11&gt;0),SQRT(LN(1+(H11/G11)^2)),0))^2+(0.2*I11/M11)^2)),1))</f>
        <v/>
      </c>
    </row>
    <row r="12" customFormat="false" ht="15" hidden="false" customHeight="false" outlineLevel="0" collapsed="false">
      <c r="A12" s="23"/>
      <c r="B12" s="7"/>
      <c r="C12" s="8"/>
      <c r="D12" s="7"/>
      <c r="E12" s="7"/>
      <c r="F12" s="24"/>
      <c r="G12" s="6"/>
      <c r="H12" s="6"/>
      <c r="I12" s="5"/>
      <c r="J12" s="7"/>
      <c r="K12" s="25" t="str">
        <f aca="false">IF(OR($B12="",$E12=""),"",B12*(1-C12)-D12)</f>
        <v/>
      </c>
      <c r="L12" s="16" t="str">
        <f aca="false">IF(OR($B12="",$E12=""),"",K12-E12)</f>
        <v/>
      </c>
      <c r="M12" s="17" t="str">
        <f aca="false">IF(OR($B12="",$E12=""),"",I12+7)</f>
        <v/>
      </c>
      <c r="N12" s="16" t="str">
        <f aca="false">IF(OR($B12="",$E12=""),"",IF(OR($B$3=10,$B$3=11,$B$3=12),2.4,0.78)*F12*M12/30)</f>
        <v/>
      </c>
      <c r="O12" s="16" t="str">
        <f aca="false">IF(OR($B12="",$E12=""),"",E12*0.12*M12/365)</f>
        <v/>
      </c>
      <c r="P12" s="16" t="str">
        <f aca="false">IF(OR($B12="",$E12=""),"",E12*0.02)</f>
        <v/>
      </c>
      <c r="Q12" s="16" t="str">
        <f aca="false">IF(OR($B12="",$E12=""),"",N12+O12+P12)</f>
        <v/>
      </c>
      <c r="R12" s="16" t="str">
        <f aca="false">IF(OR($B12="",$E12=""),"",MAX(0,L12)+J12)</f>
        <v/>
      </c>
      <c r="S12" s="26" t="str">
        <f aca="false">IF(OR($B12="",$E12=""),"",MIN(0.995,MAX(0.5,IF(R12+Q12&gt;0,R12/(R12+Q12),0.5))))</f>
        <v/>
      </c>
      <c r="T12" s="17" t="str">
        <f aca="false">IF(OR($B12="",$E12=""),"",CEILING(LOGINV(S12,LN(G12*M12)-(IF(AND(G12&gt;0,H12&gt;0),SQRT(LN(1+(H12/G12)^2)),0))^2/2,SQRT((IF(AND(G12&gt;0,H12&gt;0),SQRT(LN(1+(H12/G12)^2)),0))^2+(0.2*I12/M12)^2)),1))</f>
        <v/>
      </c>
      <c r="U12" s="17" t="str">
        <f aca="false">IF(OR($B12="",$E12=""),"",CEILING(LOGINV(0.95,LN(G12*M12)-(IF(AND(G12&gt;0,H12&gt;0),SQRT(LN(1+(H12/G12)^2)),0))^2/2,SQRT((IF(AND(G12&gt;0,H12&gt;0),SQRT(LN(1+(H12/G12)^2)),0))^2+(0.2*I12/M12)^2)),1))</f>
        <v/>
      </c>
    </row>
    <row r="13" customFormat="false" ht="15" hidden="false" customHeight="false" outlineLevel="0" collapsed="false">
      <c r="A13" s="23"/>
      <c r="B13" s="7"/>
      <c r="C13" s="8"/>
      <c r="D13" s="7"/>
      <c r="E13" s="7"/>
      <c r="F13" s="24"/>
      <c r="G13" s="6"/>
      <c r="H13" s="6"/>
      <c r="I13" s="5"/>
      <c r="J13" s="7"/>
      <c r="K13" s="25" t="str">
        <f aca="false">IF(OR($B13="",$E13=""),"",B13*(1-C13)-D13)</f>
        <v/>
      </c>
      <c r="L13" s="16" t="str">
        <f aca="false">IF(OR($B13="",$E13=""),"",K13-E13)</f>
        <v/>
      </c>
      <c r="M13" s="17" t="str">
        <f aca="false">IF(OR($B13="",$E13=""),"",I13+7)</f>
        <v/>
      </c>
      <c r="N13" s="16" t="str">
        <f aca="false">IF(OR($B13="",$E13=""),"",IF(OR($B$3=10,$B$3=11,$B$3=12),2.4,0.78)*F13*M13/30)</f>
        <v/>
      </c>
      <c r="O13" s="16" t="str">
        <f aca="false">IF(OR($B13="",$E13=""),"",E13*0.12*M13/365)</f>
        <v/>
      </c>
      <c r="P13" s="16" t="str">
        <f aca="false">IF(OR($B13="",$E13=""),"",E13*0.02)</f>
        <v/>
      </c>
      <c r="Q13" s="16" t="str">
        <f aca="false">IF(OR($B13="",$E13=""),"",N13+O13+P13)</f>
        <v/>
      </c>
      <c r="R13" s="16" t="str">
        <f aca="false">IF(OR($B13="",$E13=""),"",MAX(0,L13)+J13)</f>
        <v/>
      </c>
      <c r="S13" s="26" t="str">
        <f aca="false">IF(OR($B13="",$E13=""),"",MIN(0.995,MAX(0.5,IF(R13+Q13&gt;0,R13/(R13+Q13),0.5))))</f>
        <v/>
      </c>
      <c r="T13" s="17" t="str">
        <f aca="false">IF(OR($B13="",$E13=""),"",CEILING(LOGINV(S13,LN(G13*M13)-(IF(AND(G13&gt;0,H13&gt;0),SQRT(LN(1+(H13/G13)^2)),0))^2/2,SQRT((IF(AND(G13&gt;0,H13&gt;0),SQRT(LN(1+(H13/G13)^2)),0))^2+(0.2*I13/M13)^2)),1))</f>
        <v/>
      </c>
      <c r="U13" s="17" t="str">
        <f aca="false">IF(OR($B13="",$E13=""),"",CEILING(LOGINV(0.95,LN(G13*M13)-(IF(AND(G13&gt;0,H13&gt;0),SQRT(LN(1+(H13/G13)^2)),0))^2/2,SQRT((IF(AND(G13&gt;0,H13&gt;0),SQRT(LN(1+(H13/G13)^2)),0))^2+(0.2*I13/M13)^2)),1))</f>
        <v/>
      </c>
    </row>
    <row r="14" customFormat="false" ht="15" hidden="false" customHeight="false" outlineLevel="0" collapsed="false">
      <c r="A14" s="23"/>
      <c r="B14" s="7"/>
      <c r="C14" s="8"/>
      <c r="D14" s="7"/>
      <c r="E14" s="7"/>
      <c r="F14" s="24"/>
      <c r="G14" s="6"/>
      <c r="H14" s="6"/>
      <c r="I14" s="5"/>
      <c r="J14" s="7"/>
      <c r="K14" s="25" t="str">
        <f aca="false">IF(OR($B14="",$E14=""),"",B14*(1-C14)-D14)</f>
        <v/>
      </c>
      <c r="L14" s="16" t="str">
        <f aca="false">IF(OR($B14="",$E14=""),"",K14-E14)</f>
        <v/>
      </c>
      <c r="M14" s="17" t="str">
        <f aca="false">IF(OR($B14="",$E14=""),"",I14+7)</f>
        <v/>
      </c>
      <c r="N14" s="16" t="str">
        <f aca="false">IF(OR($B14="",$E14=""),"",IF(OR($B$3=10,$B$3=11,$B$3=12),2.4,0.78)*F14*M14/30)</f>
        <v/>
      </c>
      <c r="O14" s="16" t="str">
        <f aca="false">IF(OR($B14="",$E14=""),"",E14*0.12*M14/365)</f>
        <v/>
      </c>
      <c r="P14" s="16" t="str">
        <f aca="false">IF(OR($B14="",$E14=""),"",E14*0.02)</f>
        <v/>
      </c>
      <c r="Q14" s="16" t="str">
        <f aca="false">IF(OR($B14="",$E14=""),"",N14+O14+P14)</f>
        <v/>
      </c>
      <c r="R14" s="16" t="str">
        <f aca="false">IF(OR($B14="",$E14=""),"",MAX(0,L14)+J14)</f>
        <v/>
      </c>
      <c r="S14" s="26" t="str">
        <f aca="false">IF(OR($B14="",$E14=""),"",MIN(0.995,MAX(0.5,IF(R14+Q14&gt;0,R14/(R14+Q14),0.5))))</f>
        <v/>
      </c>
      <c r="T14" s="17" t="str">
        <f aca="false">IF(OR($B14="",$E14=""),"",CEILING(LOGINV(S14,LN(G14*M14)-(IF(AND(G14&gt;0,H14&gt;0),SQRT(LN(1+(H14/G14)^2)),0))^2/2,SQRT((IF(AND(G14&gt;0,H14&gt;0),SQRT(LN(1+(H14/G14)^2)),0))^2+(0.2*I14/M14)^2)),1))</f>
        <v/>
      </c>
      <c r="U14" s="17" t="str">
        <f aca="false">IF(OR($B14="",$E14=""),"",CEILING(LOGINV(0.95,LN(G14*M14)-(IF(AND(G14&gt;0,H14&gt;0),SQRT(LN(1+(H14/G14)^2)),0))^2/2,SQRT((IF(AND(G14&gt;0,H14&gt;0),SQRT(LN(1+(H14/G14)^2)),0))^2+(0.2*I14/M14)^2)),1))</f>
        <v/>
      </c>
    </row>
    <row r="15" customFormat="false" ht="15" hidden="false" customHeight="false" outlineLevel="0" collapsed="false">
      <c r="A15" s="23"/>
      <c r="B15" s="7"/>
      <c r="C15" s="8"/>
      <c r="D15" s="7"/>
      <c r="E15" s="7"/>
      <c r="F15" s="24"/>
      <c r="G15" s="6"/>
      <c r="H15" s="6"/>
      <c r="I15" s="5"/>
      <c r="J15" s="7"/>
      <c r="K15" s="25" t="str">
        <f aca="false">IF(OR($B15="",$E15=""),"",B15*(1-C15)-D15)</f>
        <v/>
      </c>
      <c r="L15" s="16" t="str">
        <f aca="false">IF(OR($B15="",$E15=""),"",K15-E15)</f>
        <v/>
      </c>
      <c r="M15" s="17" t="str">
        <f aca="false">IF(OR($B15="",$E15=""),"",I15+7)</f>
        <v/>
      </c>
      <c r="N15" s="16" t="str">
        <f aca="false">IF(OR($B15="",$E15=""),"",IF(OR($B$3=10,$B$3=11,$B$3=12),2.4,0.78)*F15*M15/30)</f>
        <v/>
      </c>
      <c r="O15" s="16" t="str">
        <f aca="false">IF(OR($B15="",$E15=""),"",E15*0.12*M15/365)</f>
        <v/>
      </c>
      <c r="P15" s="16" t="str">
        <f aca="false">IF(OR($B15="",$E15=""),"",E15*0.02)</f>
        <v/>
      </c>
      <c r="Q15" s="16" t="str">
        <f aca="false">IF(OR($B15="",$E15=""),"",N15+O15+P15)</f>
        <v/>
      </c>
      <c r="R15" s="16" t="str">
        <f aca="false">IF(OR($B15="",$E15=""),"",MAX(0,L15)+J15)</f>
        <v/>
      </c>
      <c r="S15" s="26" t="str">
        <f aca="false">IF(OR($B15="",$E15=""),"",MIN(0.995,MAX(0.5,IF(R15+Q15&gt;0,R15/(R15+Q15),0.5))))</f>
        <v/>
      </c>
      <c r="T15" s="17" t="str">
        <f aca="false">IF(OR($B15="",$E15=""),"",CEILING(LOGINV(S15,LN(G15*M15)-(IF(AND(G15&gt;0,H15&gt;0),SQRT(LN(1+(H15/G15)^2)),0))^2/2,SQRT((IF(AND(G15&gt;0,H15&gt;0),SQRT(LN(1+(H15/G15)^2)),0))^2+(0.2*I15/M15)^2)),1))</f>
        <v/>
      </c>
      <c r="U15" s="17" t="str">
        <f aca="false">IF(OR($B15="",$E15=""),"",CEILING(LOGINV(0.95,LN(G15*M15)-(IF(AND(G15&gt;0,H15&gt;0),SQRT(LN(1+(H15/G15)^2)),0))^2/2,SQRT((IF(AND(G15&gt;0,H15&gt;0),SQRT(LN(1+(H15/G15)^2)),0))^2+(0.2*I15/M15)^2)),1))</f>
        <v/>
      </c>
    </row>
    <row r="16" customFormat="false" ht="15" hidden="false" customHeight="false" outlineLevel="0" collapsed="false">
      <c r="A16" s="23"/>
      <c r="B16" s="7"/>
      <c r="C16" s="8"/>
      <c r="D16" s="7"/>
      <c r="E16" s="7"/>
      <c r="F16" s="24"/>
      <c r="G16" s="6"/>
      <c r="H16" s="6"/>
      <c r="I16" s="5"/>
      <c r="J16" s="7"/>
      <c r="K16" s="25" t="str">
        <f aca="false">IF(OR($B16="",$E16=""),"",B16*(1-C16)-D16)</f>
        <v/>
      </c>
      <c r="L16" s="16" t="str">
        <f aca="false">IF(OR($B16="",$E16=""),"",K16-E16)</f>
        <v/>
      </c>
      <c r="M16" s="17" t="str">
        <f aca="false">IF(OR($B16="",$E16=""),"",I16+7)</f>
        <v/>
      </c>
      <c r="N16" s="16" t="str">
        <f aca="false">IF(OR($B16="",$E16=""),"",IF(OR($B$3=10,$B$3=11,$B$3=12),2.4,0.78)*F16*M16/30)</f>
        <v/>
      </c>
      <c r="O16" s="16" t="str">
        <f aca="false">IF(OR($B16="",$E16=""),"",E16*0.12*M16/365)</f>
        <v/>
      </c>
      <c r="P16" s="16" t="str">
        <f aca="false">IF(OR($B16="",$E16=""),"",E16*0.02)</f>
        <v/>
      </c>
      <c r="Q16" s="16" t="str">
        <f aca="false">IF(OR($B16="",$E16=""),"",N16+O16+P16)</f>
        <v/>
      </c>
      <c r="R16" s="16" t="str">
        <f aca="false">IF(OR($B16="",$E16=""),"",MAX(0,L16)+J16)</f>
        <v/>
      </c>
      <c r="S16" s="26" t="str">
        <f aca="false">IF(OR($B16="",$E16=""),"",MIN(0.995,MAX(0.5,IF(R16+Q16&gt;0,R16/(R16+Q16),0.5))))</f>
        <v/>
      </c>
      <c r="T16" s="17" t="str">
        <f aca="false">IF(OR($B16="",$E16=""),"",CEILING(LOGINV(S16,LN(G16*M16)-(IF(AND(G16&gt;0,H16&gt;0),SQRT(LN(1+(H16/G16)^2)),0))^2/2,SQRT((IF(AND(G16&gt;0,H16&gt;0),SQRT(LN(1+(H16/G16)^2)),0))^2+(0.2*I16/M16)^2)),1))</f>
        <v/>
      </c>
      <c r="U16" s="17" t="str">
        <f aca="false">IF(OR($B16="",$E16=""),"",CEILING(LOGINV(0.95,LN(G16*M16)-(IF(AND(G16&gt;0,H16&gt;0),SQRT(LN(1+(H16/G16)^2)),0))^2/2,SQRT((IF(AND(G16&gt;0,H16&gt;0),SQRT(LN(1+(H16/G16)^2)),0))^2+(0.2*I16/M16)^2)),1))</f>
        <v/>
      </c>
    </row>
    <row r="17" customFormat="false" ht="15" hidden="false" customHeight="false" outlineLevel="0" collapsed="false">
      <c r="A17" s="23"/>
      <c r="B17" s="7"/>
      <c r="C17" s="8"/>
      <c r="D17" s="7"/>
      <c r="E17" s="7"/>
      <c r="F17" s="24"/>
      <c r="G17" s="6"/>
      <c r="H17" s="6"/>
      <c r="I17" s="5"/>
      <c r="J17" s="7"/>
      <c r="K17" s="25" t="str">
        <f aca="false">IF(OR($B17="",$E17=""),"",B17*(1-C17)-D17)</f>
        <v/>
      </c>
      <c r="L17" s="16" t="str">
        <f aca="false">IF(OR($B17="",$E17=""),"",K17-E17)</f>
        <v/>
      </c>
      <c r="M17" s="17" t="str">
        <f aca="false">IF(OR($B17="",$E17=""),"",I17+7)</f>
        <v/>
      </c>
      <c r="N17" s="16" t="str">
        <f aca="false">IF(OR($B17="",$E17=""),"",IF(OR($B$3=10,$B$3=11,$B$3=12),2.4,0.78)*F17*M17/30)</f>
        <v/>
      </c>
      <c r="O17" s="16" t="str">
        <f aca="false">IF(OR($B17="",$E17=""),"",E17*0.12*M17/365)</f>
        <v/>
      </c>
      <c r="P17" s="16" t="str">
        <f aca="false">IF(OR($B17="",$E17=""),"",E17*0.02)</f>
        <v/>
      </c>
      <c r="Q17" s="16" t="str">
        <f aca="false">IF(OR($B17="",$E17=""),"",N17+O17+P17)</f>
        <v/>
      </c>
      <c r="R17" s="16" t="str">
        <f aca="false">IF(OR($B17="",$E17=""),"",MAX(0,L17)+J17)</f>
        <v/>
      </c>
      <c r="S17" s="26" t="str">
        <f aca="false">IF(OR($B17="",$E17=""),"",MIN(0.995,MAX(0.5,IF(R17+Q17&gt;0,R17/(R17+Q17),0.5))))</f>
        <v/>
      </c>
      <c r="T17" s="17" t="str">
        <f aca="false">IF(OR($B17="",$E17=""),"",CEILING(LOGINV(S17,LN(G17*M17)-(IF(AND(G17&gt;0,H17&gt;0),SQRT(LN(1+(H17/G17)^2)),0))^2/2,SQRT((IF(AND(G17&gt;0,H17&gt;0),SQRT(LN(1+(H17/G17)^2)),0))^2+(0.2*I17/M17)^2)),1))</f>
        <v/>
      </c>
      <c r="U17" s="17" t="str">
        <f aca="false">IF(OR($B17="",$E17=""),"",CEILING(LOGINV(0.95,LN(G17*M17)-(IF(AND(G17&gt;0,H17&gt;0),SQRT(LN(1+(H17/G17)^2)),0))^2/2,SQRT((IF(AND(G17&gt;0,H17&gt;0),SQRT(LN(1+(H17/G17)^2)),0))^2+(0.2*I17/M17)^2)),1))</f>
        <v/>
      </c>
    </row>
    <row r="19" customFormat="false" ht="15" hidden="false" customHeight="false" outlineLevel="0" collapsed="false">
      <c r="A19" s="4" t="s">
        <v>119</v>
      </c>
    </row>
    <row r="20" customFormat="false" ht="15" hidden="false" customHeight="false" outlineLevel="0" collapsed="false">
      <c r="A20" s="4" t="s">
        <v>120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16"/>
  </cols>
  <sheetData>
    <row r="1" customFormat="false" ht="19.7" hidden="false" customHeight="false" outlineLevel="0" collapsed="false">
      <c r="A1" s="1" t="s">
        <v>121</v>
      </c>
    </row>
    <row r="2" customFormat="false" ht="15" hidden="false" customHeight="false" outlineLevel="0" collapsed="false">
      <c r="A2" s="4" t="s">
        <v>122</v>
      </c>
    </row>
    <row r="4" customFormat="false" ht="15" hidden="false" customHeight="false" outlineLevel="0" collapsed="false">
      <c r="A4" s="2" t="s">
        <v>123</v>
      </c>
      <c r="B4" s="5" t="n">
        <v>1400</v>
      </c>
      <c r="Z4" s="10" t="s">
        <v>124</v>
      </c>
    </row>
    <row r="5" customFormat="false" ht="15" hidden="false" customHeight="false" outlineLevel="0" collapsed="false">
      <c r="A5" s="2" t="s">
        <v>18</v>
      </c>
      <c r="B5" s="6" t="n">
        <v>3</v>
      </c>
      <c r="Z5" s="10" t="s">
        <v>125</v>
      </c>
      <c r="AA5" s="10" t="s">
        <v>126</v>
      </c>
    </row>
    <row r="6" customFormat="false" ht="15" hidden="false" customHeight="false" outlineLevel="0" collapsed="false">
      <c r="A6" s="2" t="s">
        <v>61</v>
      </c>
      <c r="B6" s="7" t="n">
        <v>12.99</v>
      </c>
      <c r="Z6" s="2" t="n">
        <v>0</v>
      </c>
      <c r="AA6" s="16" t="n">
        <v>0</v>
      </c>
    </row>
    <row r="7" customFormat="false" ht="15" hidden="false" customHeight="false" outlineLevel="0" collapsed="false">
      <c r="A7" s="2" t="s">
        <v>127</v>
      </c>
      <c r="B7" s="7" t="n">
        <v>6.6945</v>
      </c>
      <c r="Z7" s="2" t="n">
        <v>181</v>
      </c>
      <c r="AA7" s="16" t="n">
        <v>0.5</v>
      </c>
    </row>
    <row r="8" customFormat="false" ht="15" hidden="false" customHeight="false" outlineLevel="0" collapsed="false">
      <c r="A8" s="2" t="s">
        <v>102</v>
      </c>
      <c r="B8" s="24" t="n">
        <v>0.031</v>
      </c>
      <c r="Z8" s="2" t="n">
        <v>211</v>
      </c>
      <c r="AA8" s="16" t="n">
        <v>1</v>
      </c>
    </row>
    <row r="9" customFormat="false" ht="15" hidden="false" customHeight="false" outlineLevel="0" collapsed="false">
      <c r="A9" s="2" t="s">
        <v>128</v>
      </c>
      <c r="B9" s="5" t="n">
        <v>200</v>
      </c>
      <c r="Z9" s="2" t="n">
        <v>241</v>
      </c>
      <c r="AA9" s="16" t="n">
        <v>1.5</v>
      </c>
    </row>
    <row r="10" customFormat="false" ht="15" hidden="false" customHeight="false" outlineLevel="0" collapsed="false">
      <c r="A10" s="2" t="s">
        <v>129</v>
      </c>
      <c r="B10" s="5" t="n">
        <v>10</v>
      </c>
      <c r="Z10" s="2" t="n">
        <v>271</v>
      </c>
      <c r="AA10" s="16" t="n">
        <v>5.45</v>
      </c>
    </row>
    <row r="11" customFormat="false" ht="15" hidden="false" customHeight="false" outlineLevel="0" collapsed="false">
      <c r="A11" s="2" t="s">
        <v>130</v>
      </c>
      <c r="B11" s="5" t="n">
        <v>90</v>
      </c>
      <c r="Z11" s="2" t="n">
        <v>301</v>
      </c>
      <c r="AA11" s="16" t="n">
        <v>5.7</v>
      </c>
    </row>
    <row r="12" customFormat="false" ht="15" hidden="false" customHeight="false" outlineLevel="0" collapsed="false">
      <c r="A12" s="2" t="s">
        <v>131</v>
      </c>
      <c r="B12" s="8" t="n">
        <v>0.1</v>
      </c>
      <c r="Z12" s="2" t="n">
        <v>331</v>
      </c>
      <c r="AA12" s="16" t="n">
        <v>5.9</v>
      </c>
    </row>
    <row r="13" customFormat="false" ht="15" hidden="false" customHeight="false" outlineLevel="0" collapsed="false">
      <c r="A13" s="2" t="s">
        <v>132</v>
      </c>
      <c r="B13" s="8" t="n">
        <v>0.12</v>
      </c>
      <c r="Z13" s="2" t="n">
        <v>366</v>
      </c>
      <c r="AA13" s="16" t="n">
        <v>6.9</v>
      </c>
    </row>
    <row r="15" customFormat="false" ht="15" hidden="false" customHeight="false" outlineLevel="0" collapsed="false">
      <c r="A15" s="2" t="s">
        <v>133</v>
      </c>
      <c r="B15" s="9" t="n">
        <f aca="false">B5*B11</f>
        <v>270</v>
      </c>
      <c r="Z15" s="4" t="s">
        <v>134</v>
      </c>
      <c r="AA15" s="16" t="n">
        <v>0.15</v>
      </c>
    </row>
    <row r="16" customFormat="false" ht="15" hidden="false" customHeight="false" outlineLevel="0" collapsed="false">
      <c r="A16" s="2" t="s">
        <v>135</v>
      </c>
      <c r="B16" s="17" t="n">
        <f aca="false">INT(MAX(0,B4-B15))</f>
        <v>1130</v>
      </c>
      <c r="Z16" s="4" t="s">
        <v>136</v>
      </c>
      <c r="AA16" s="16" t="n">
        <v>0.78</v>
      </c>
      <c r="AB16" s="16" t="n">
        <v>2.4</v>
      </c>
    </row>
    <row r="17" customFormat="false" ht="15" hidden="false" customHeight="false" outlineLevel="0" collapsed="false">
      <c r="A17" s="10" t="s">
        <v>137</v>
      </c>
      <c r="B17" s="21" t="n">
        <f aca="false">SUM(M23:M46)+M47-SUM(X23:X46)-X47</f>
        <v>4742.81888517818</v>
      </c>
    </row>
    <row r="18" customFormat="false" ht="15" hidden="false" customHeight="false" outlineLevel="0" collapsed="false">
      <c r="A18" s="10" t="s">
        <v>138</v>
      </c>
      <c r="B18" s="21" t="n">
        <f aca="false">B16*B6*B12</f>
        <v>1467.87</v>
      </c>
    </row>
    <row r="19" customFormat="false" ht="15" hidden="false" customHeight="false" outlineLevel="0" collapsed="false">
      <c r="A19" s="10" t="s">
        <v>139</v>
      </c>
      <c r="B19" s="10" t="str">
        <f aca="false">IF(B16=0,"No excess",IF(B18&gt;B17,"Liquidate","Hold"))</f>
        <v>Hold</v>
      </c>
    </row>
    <row r="20" customFormat="false" ht="15" hidden="false" customHeight="false" outlineLevel="0" collapsed="false">
      <c r="A20" s="2" t="s">
        <v>140</v>
      </c>
      <c r="B20" s="17" t="n">
        <f aca="false">IF(B16=0,0,IFERROR(MATCH(TRUE(),INDEX(I23:I46&lt;=B15+0.000000001,0),0),24))</f>
        <v>13</v>
      </c>
    </row>
    <row r="21" customFormat="false" ht="15" hidden="false" customHeight="false" outlineLevel="0" collapsed="false">
      <c r="D21" s="3" t="s">
        <v>141</v>
      </c>
      <c r="O21" s="3" t="s">
        <v>142</v>
      </c>
    </row>
    <row r="22" customFormat="false" ht="15" hidden="false" customHeight="false" outlineLevel="0" collapsed="false">
      <c r="D22" s="10" t="s">
        <v>143</v>
      </c>
      <c r="E22" s="10" t="s">
        <v>144</v>
      </c>
      <c r="F22" s="10" t="s">
        <v>145</v>
      </c>
      <c r="G22" s="10" t="s">
        <v>146</v>
      </c>
      <c r="H22" s="10" t="s">
        <v>147</v>
      </c>
      <c r="I22" s="10" t="s">
        <v>148</v>
      </c>
      <c r="J22" s="10" t="s">
        <v>149</v>
      </c>
      <c r="K22" s="10" t="s">
        <v>150</v>
      </c>
      <c r="L22" s="10" t="s">
        <v>151</v>
      </c>
      <c r="M22" s="10" t="s">
        <v>152</v>
      </c>
      <c r="O22" s="10" t="s">
        <v>143</v>
      </c>
      <c r="P22" s="10" t="s">
        <v>144</v>
      </c>
      <c r="Q22" s="10" t="s">
        <v>145</v>
      </c>
      <c r="R22" s="10" t="s">
        <v>146</v>
      </c>
      <c r="S22" s="10" t="s">
        <v>147</v>
      </c>
      <c r="T22" s="10" t="s">
        <v>148</v>
      </c>
      <c r="U22" s="10" t="s">
        <v>149</v>
      </c>
      <c r="V22" s="10" t="s">
        <v>150</v>
      </c>
      <c r="W22" s="10" t="s">
        <v>151</v>
      </c>
      <c r="X22" s="10" t="s">
        <v>152</v>
      </c>
    </row>
    <row r="23" customFormat="false" ht="15" hidden="false" customHeight="false" outlineLevel="0" collapsed="false">
      <c r="D23" s="2" t="n">
        <v>1</v>
      </c>
      <c r="E23" s="2" t="n">
        <f aca="false">MOD($B$10+1-1,12)+1</f>
        <v>11</v>
      </c>
      <c r="F23" s="2" t="n">
        <f aca="false">$B$9+30*1</f>
        <v>230</v>
      </c>
      <c r="G23" s="9" t="n">
        <f aca="false">$B$16+$B$15</f>
        <v>1400</v>
      </c>
      <c r="H23" s="9" t="n">
        <f aca="false">MIN(G23,$B$5*30)</f>
        <v>90</v>
      </c>
      <c r="I23" s="9" t="n">
        <f aca="false">MAX(0,G23-H23)</f>
        <v>1310</v>
      </c>
      <c r="J23" s="16" t="n">
        <f aca="false">IF(F23&gt;365,MAX(G23*$B$8*(IF(E23&gt;=10,$AB$16,$AA$16)+VLOOKUP(F23,$Z$6:$AA$13,2,TRUE())),G23*$AA$15),G23*$B$8*(IF(E23&gt;=10,$AB$16,$AA$16)+VLOOKUP(F23,$Z$6:$AA$13,2,TRUE())))</f>
        <v>147.56</v>
      </c>
      <c r="K23" s="16" t="n">
        <f aca="false">H23*$B$7-J23</f>
        <v>454.945</v>
      </c>
      <c r="L23" s="19" t="n">
        <f aca="false">(1+$B$13/12)^1</f>
        <v>1.01</v>
      </c>
      <c r="M23" s="16" t="n">
        <f aca="false">K23/L23</f>
        <v>450.440594059406</v>
      </c>
      <c r="O23" s="2" t="n">
        <v>1</v>
      </c>
      <c r="P23" s="2" t="n">
        <f aca="false">MOD($B$10+1-1,12)+1</f>
        <v>11</v>
      </c>
      <c r="Q23" s="2" t="n">
        <f aca="false">$B$9+30*1</f>
        <v>230</v>
      </c>
      <c r="R23" s="9" t="n">
        <f aca="false">$B$15</f>
        <v>270</v>
      </c>
      <c r="S23" s="9" t="n">
        <f aca="false">MIN(R23,$B$5*30)</f>
        <v>90</v>
      </c>
      <c r="T23" s="9" t="n">
        <f aca="false">MAX(0,R23-S23)</f>
        <v>180</v>
      </c>
      <c r="U23" s="16" t="n">
        <f aca="false">IF(Q23&gt;365,MAX(R23*$B$8*(IF(P23&gt;=10,$AB$16,$AA$16)+VLOOKUP(Q23,$Z$6:$AA$13,2,TRUE())),R23*$AA$15),R23*$B$8*(IF(P23&gt;=10,$AB$16,$AA$16)+VLOOKUP(Q23,$Z$6:$AA$13,2,TRUE())))</f>
        <v>28.458</v>
      </c>
      <c r="V23" s="16" t="n">
        <f aca="false">S23*$B$7-U23</f>
        <v>574.047</v>
      </c>
      <c r="W23" s="19" t="n">
        <f aca="false">(1+$B$13/12)^1</f>
        <v>1.01</v>
      </c>
      <c r="X23" s="16" t="n">
        <f aca="false">V23/W23</f>
        <v>568.363366336634</v>
      </c>
    </row>
    <row r="24" customFormat="false" ht="15" hidden="false" customHeight="false" outlineLevel="0" collapsed="false">
      <c r="D24" s="2" t="n">
        <v>2</v>
      </c>
      <c r="E24" s="2" t="n">
        <f aca="false">MOD($B$10+2-1,12)+1</f>
        <v>12</v>
      </c>
      <c r="F24" s="2" t="n">
        <f aca="false">$B$9+30*2</f>
        <v>260</v>
      </c>
      <c r="G24" s="9" t="n">
        <f aca="false">I23</f>
        <v>1310</v>
      </c>
      <c r="H24" s="9" t="n">
        <f aca="false">MIN(G24,$B$5*30)</f>
        <v>90</v>
      </c>
      <c r="I24" s="9" t="n">
        <f aca="false">MAX(0,G24-H24)</f>
        <v>1220</v>
      </c>
      <c r="J24" s="16" t="n">
        <f aca="false">IF(F24&gt;365,MAX(G24*$B$8*(IF(E24&gt;=10,$AB$16,$AA$16)+VLOOKUP(F24,$Z$6:$AA$13,2,TRUE())),G24*$AA$15),G24*$B$8*(IF(E24&gt;=10,$AB$16,$AA$16)+VLOOKUP(F24,$Z$6:$AA$13,2,TRUE())))</f>
        <v>158.379</v>
      </c>
      <c r="K24" s="16" t="n">
        <f aca="false">H24*$B$7-J24</f>
        <v>444.126</v>
      </c>
      <c r="L24" s="19" t="n">
        <f aca="false">(1+$B$13/12)^2</f>
        <v>1.0201</v>
      </c>
      <c r="M24" s="16" t="n">
        <f aca="false">K24/L24</f>
        <v>435.374963238898</v>
      </c>
      <c r="O24" s="2" t="n">
        <v>2</v>
      </c>
      <c r="P24" s="2" t="n">
        <f aca="false">MOD($B$10+2-1,12)+1</f>
        <v>12</v>
      </c>
      <c r="Q24" s="2" t="n">
        <f aca="false">$B$9+30*2</f>
        <v>260</v>
      </c>
      <c r="R24" s="9" t="n">
        <f aca="false">T23</f>
        <v>180</v>
      </c>
      <c r="S24" s="9" t="n">
        <f aca="false">MIN(R24,$B$5*30)</f>
        <v>90</v>
      </c>
      <c r="T24" s="9" t="n">
        <f aca="false">MAX(0,R24-S24)</f>
        <v>90</v>
      </c>
      <c r="U24" s="16" t="n">
        <f aca="false">IF(Q24&gt;365,MAX(R24*$B$8*(IF(P24&gt;=10,$AB$16,$AA$16)+VLOOKUP(Q24,$Z$6:$AA$13,2,TRUE())),R24*$AA$15),R24*$B$8*(IF(P24&gt;=10,$AB$16,$AA$16)+VLOOKUP(Q24,$Z$6:$AA$13,2,TRUE())))</f>
        <v>21.762</v>
      </c>
      <c r="V24" s="16" t="n">
        <f aca="false">S24*$B$7-U24</f>
        <v>580.743</v>
      </c>
      <c r="W24" s="19" t="n">
        <f aca="false">(1+$B$13/12)^2</f>
        <v>1.0201</v>
      </c>
      <c r="X24" s="16" t="n">
        <f aca="false">V24/W24</f>
        <v>569.300068620723</v>
      </c>
    </row>
    <row r="25" customFormat="false" ht="15" hidden="false" customHeight="false" outlineLevel="0" collapsed="false">
      <c r="D25" s="2" t="n">
        <v>3</v>
      </c>
      <c r="E25" s="2" t="n">
        <f aca="false">MOD($B$10+3-1,12)+1</f>
        <v>1</v>
      </c>
      <c r="F25" s="2" t="n">
        <f aca="false">$B$9+30*3</f>
        <v>290</v>
      </c>
      <c r="G25" s="9" t="n">
        <f aca="false">I24</f>
        <v>1220</v>
      </c>
      <c r="H25" s="9" t="n">
        <f aca="false">MIN(G25,$B$5*30)</f>
        <v>90</v>
      </c>
      <c r="I25" s="9" t="n">
        <f aca="false">MAX(0,G25-H25)</f>
        <v>1130</v>
      </c>
      <c r="J25" s="16" t="n">
        <f aca="false">IF(F25&gt;365,MAX(G25*$B$8*(IF(E25&gt;=10,$AB$16,$AA$16)+VLOOKUP(F25,$Z$6:$AA$13,2,TRUE())),G25*$AA$15),G25*$B$8*(IF(E25&gt;=10,$AB$16,$AA$16)+VLOOKUP(F25,$Z$6:$AA$13,2,TRUE())))</f>
        <v>235.6186</v>
      </c>
      <c r="K25" s="16" t="n">
        <f aca="false">H25*$B$7-J25</f>
        <v>366.8864</v>
      </c>
      <c r="L25" s="19" t="n">
        <f aca="false">(1+$B$13/12)^3</f>
        <v>1.030301</v>
      </c>
      <c r="M25" s="16" t="n">
        <f aca="false">K25/L25</f>
        <v>356.096325248641</v>
      </c>
      <c r="O25" s="2" t="n">
        <v>3</v>
      </c>
      <c r="P25" s="2" t="n">
        <f aca="false">MOD($B$10+3-1,12)+1</f>
        <v>1</v>
      </c>
      <c r="Q25" s="2" t="n">
        <f aca="false">$B$9+30*3</f>
        <v>290</v>
      </c>
      <c r="R25" s="9" t="n">
        <f aca="false">T24</f>
        <v>90</v>
      </c>
      <c r="S25" s="9" t="n">
        <f aca="false">MIN(R25,$B$5*30)</f>
        <v>90</v>
      </c>
      <c r="T25" s="9" t="n">
        <f aca="false">MAX(0,R25-S25)</f>
        <v>0</v>
      </c>
      <c r="U25" s="16" t="n">
        <f aca="false">IF(Q25&gt;365,MAX(R25*$B$8*(IF(P25&gt;=10,$AB$16,$AA$16)+VLOOKUP(Q25,$Z$6:$AA$13,2,TRUE())),R25*$AA$15),R25*$B$8*(IF(P25&gt;=10,$AB$16,$AA$16)+VLOOKUP(Q25,$Z$6:$AA$13,2,TRUE())))</f>
        <v>17.3817</v>
      </c>
      <c r="V25" s="16" t="n">
        <f aca="false">S25*$B$7-U25</f>
        <v>585.1233</v>
      </c>
      <c r="W25" s="19" t="n">
        <f aca="false">(1+$B$13/12)^3</f>
        <v>1.030301</v>
      </c>
      <c r="X25" s="16" t="n">
        <f aca="false">V25/W25</f>
        <v>567.914910302911</v>
      </c>
    </row>
    <row r="26" customFormat="false" ht="15" hidden="false" customHeight="false" outlineLevel="0" collapsed="false">
      <c r="D26" s="2" t="n">
        <v>4</v>
      </c>
      <c r="E26" s="2" t="n">
        <f aca="false">MOD($B$10+4-1,12)+1</f>
        <v>2</v>
      </c>
      <c r="F26" s="2" t="n">
        <f aca="false">$B$9+30*4</f>
        <v>320</v>
      </c>
      <c r="G26" s="9" t="n">
        <f aca="false">I25</f>
        <v>1130</v>
      </c>
      <c r="H26" s="9" t="n">
        <f aca="false">MIN(G26,$B$5*30)</f>
        <v>90</v>
      </c>
      <c r="I26" s="9" t="n">
        <f aca="false">MAX(0,G26-H26)</f>
        <v>1040</v>
      </c>
      <c r="J26" s="16" t="n">
        <f aca="false">IF(F26&gt;365,MAX(G26*$B$8*(IF(E26&gt;=10,$AB$16,$AA$16)+VLOOKUP(F26,$Z$6:$AA$13,2,TRUE())),G26*$AA$15),G26*$B$8*(IF(E26&gt;=10,$AB$16,$AA$16)+VLOOKUP(F26,$Z$6:$AA$13,2,TRUE())))</f>
        <v>226.9944</v>
      </c>
      <c r="K26" s="16" t="n">
        <f aca="false">H26*$B$7-J26</f>
        <v>375.5106</v>
      </c>
      <c r="L26" s="19" t="n">
        <f aca="false">(1+$B$13/12)^4</f>
        <v>1.04060401</v>
      </c>
      <c r="M26" s="16" t="n">
        <f aca="false">K26/L26</f>
        <v>360.858305744949</v>
      </c>
      <c r="O26" s="2" t="n">
        <v>4</v>
      </c>
      <c r="P26" s="2" t="n">
        <f aca="false">MOD($B$10+4-1,12)+1</f>
        <v>2</v>
      </c>
      <c r="Q26" s="2" t="n">
        <f aca="false">$B$9+30*4</f>
        <v>320</v>
      </c>
      <c r="R26" s="9" t="n">
        <f aca="false">T25</f>
        <v>0</v>
      </c>
      <c r="S26" s="9" t="n">
        <f aca="false">MIN(R26,$B$5*30)</f>
        <v>0</v>
      </c>
      <c r="T26" s="9" t="n">
        <f aca="false">MAX(0,R26-S26)</f>
        <v>0</v>
      </c>
      <c r="U26" s="16" t="n">
        <f aca="false">IF(Q26&gt;365,MAX(R26*$B$8*(IF(P26&gt;=10,$AB$16,$AA$16)+VLOOKUP(Q26,$Z$6:$AA$13,2,TRUE())),R26*$AA$15),R26*$B$8*(IF(P26&gt;=10,$AB$16,$AA$16)+VLOOKUP(Q26,$Z$6:$AA$13,2,TRUE())))</f>
        <v>0</v>
      </c>
      <c r="V26" s="16" t="n">
        <f aca="false">S26*$B$7-U26</f>
        <v>0</v>
      </c>
      <c r="W26" s="19" t="n">
        <f aca="false">(1+$B$13/12)^4</f>
        <v>1.04060401</v>
      </c>
      <c r="X26" s="16" t="n">
        <f aca="false">V26/W26</f>
        <v>0</v>
      </c>
    </row>
    <row r="27" customFormat="false" ht="15" hidden="false" customHeight="false" outlineLevel="0" collapsed="false">
      <c r="D27" s="2" t="n">
        <v>5</v>
      </c>
      <c r="E27" s="2" t="n">
        <f aca="false">MOD($B$10+5-1,12)+1</f>
        <v>3</v>
      </c>
      <c r="F27" s="2" t="n">
        <f aca="false">$B$9+30*5</f>
        <v>350</v>
      </c>
      <c r="G27" s="9" t="n">
        <f aca="false">I26</f>
        <v>1040</v>
      </c>
      <c r="H27" s="9" t="n">
        <f aca="false">MIN(G27,$B$5*30)</f>
        <v>90</v>
      </c>
      <c r="I27" s="9" t="n">
        <f aca="false">MAX(0,G27-H27)</f>
        <v>950</v>
      </c>
      <c r="J27" s="16" t="n">
        <f aca="false">IF(F27&gt;365,MAX(G27*$B$8*(IF(E27&gt;=10,$AB$16,$AA$16)+VLOOKUP(F27,$Z$6:$AA$13,2,TRUE())),G27*$AA$15),G27*$B$8*(IF(E27&gt;=10,$AB$16,$AA$16)+VLOOKUP(F27,$Z$6:$AA$13,2,TRUE())))</f>
        <v>215.3632</v>
      </c>
      <c r="K27" s="16" t="n">
        <f aca="false">H27*$B$7-J27</f>
        <v>387.1418</v>
      </c>
      <c r="L27" s="19" t="n">
        <f aca="false">(1+$B$13/12)^5</f>
        <v>1.0510100501</v>
      </c>
      <c r="M27" s="16" t="n">
        <f aca="false">K27/L27</f>
        <v>368.352138938314</v>
      </c>
      <c r="O27" s="2" t="n">
        <v>5</v>
      </c>
      <c r="P27" s="2" t="n">
        <f aca="false">MOD($B$10+5-1,12)+1</f>
        <v>3</v>
      </c>
      <c r="Q27" s="2" t="n">
        <f aca="false">$B$9+30*5</f>
        <v>350</v>
      </c>
      <c r="R27" s="9" t="n">
        <f aca="false">T26</f>
        <v>0</v>
      </c>
      <c r="S27" s="9" t="n">
        <f aca="false">MIN(R27,$B$5*30)</f>
        <v>0</v>
      </c>
      <c r="T27" s="9" t="n">
        <f aca="false">MAX(0,R27-S27)</f>
        <v>0</v>
      </c>
      <c r="U27" s="16" t="n">
        <f aca="false">IF(Q27&gt;365,MAX(R27*$B$8*(IF(P27&gt;=10,$AB$16,$AA$16)+VLOOKUP(Q27,$Z$6:$AA$13,2,TRUE())),R27*$AA$15),R27*$B$8*(IF(P27&gt;=10,$AB$16,$AA$16)+VLOOKUP(Q27,$Z$6:$AA$13,2,TRUE())))</f>
        <v>0</v>
      </c>
      <c r="V27" s="16" t="n">
        <f aca="false">S27*$B$7-U27</f>
        <v>0</v>
      </c>
      <c r="W27" s="19" t="n">
        <f aca="false">(1+$B$13/12)^5</f>
        <v>1.0510100501</v>
      </c>
      <c r="X27" s="16" t="n">
        <f aca="false">V27/W27</f>
        <v>0</v>
      </c>
    </row>
    <row r="28" customFormat="false" ht="15" hidden="false" customHeight="false" outlineLevel="0" collapsed="false">
      <c r="D28" s="2" t="n">
        <v>6</v>
      </c>
      <c r="E28" s="2" t="n">
        <f aca="false">MOD($B$10+6-1,12)+1</f>
        <v>4</v>
      </c>
      <c r="F28" s="2" t="n">
        <f aca="false">$B$9+30*6</f>
        <v>380</v>
      </c>
      <c r="G28" s="9" t="n">
        <f aca="false">I27</f>
        <v>950</v>
      </c>
      <c r="H28" s="9" t="n">
        <f aca="false">MIN(G28,$B$5*30)</f>
        <v>90</v>
      </c>
      <c r="I28" s="9" t="n">
        <f aca="false">MAX(0,G28-H28)</f>
        <v>860</v>
      </c>
      <c r="J28" s="16" t="n">
        <f aca="false">IF(F28&gt;365,MAX(G28*$B$8*(IF(E28&gt;=10,$AB$16,$AA$16)+VLOOKUP(F28,$Z$6:$AA$13,2,TRUE())),G28*$AA$15),G28*$B$8*(IF(E28&gt;=10,$AB$16,$AA$16)+VLOOKUP(F28,$Z$6:$AA$13,2,TRUE())))</f>
        <v>226.176</v>
      </c>
      <c r="K28" s="16" t="n">
        <f aca="false">H28*$B$7-J28</f>
        <v>376.329</v>
      </c>
      <c r="L28" s="19" t="n">
        <f aca="false">(1+$B$13/12)^6</f>
        <v>1.061520150601</v>
      </c>
      <c r="M28" s="16" t="n">
        <f aca="false">K28/L28</f>
        <v>354.51894133798</v>
      </c>
      <c r="O28" s="2" t="n">
        <v>6</v>
      </c>
      <c r="P28" s="2" t="n">
        <f aca="false">MOD($B$10+6-1,12)+1</f>
        <v>4</v>
      </c>
      <c r="Q28" s="2" t="n">
        <f aca="false">$B$9+30*6</f>
        <v>380</v>
      </c>
      <c r="R28" s="9" t="n">
        <f aca="false">T27</f>
        <v>0</v>
      </c>
      <c r="S28" s="9" t="n">
        <f aca="false">MIN(R28,$B$5*30)</f>
        <v>0</v>
      </c>
      <c r="T28" s="9" t="n">
        <f aca="false">MAX(0,R28-S28)</f>
        <v>0</v>
      </c>
      <c r="U28" s="16" t="n">
        <f aca="false">IF(Q28&gt;365,MAX(R28*$B$8*(IF(P28&gt;=10,$AB$16,$AA$16)+VLOOKUP(Q28,$Z$6:$AA$13,2,TRUE())),R28*$AA$15),R28*$B$8*(IF(P28&gt;=10,$AB$16,$AA$16)+VLOOKUP(Q28,$Z$6:$AA$13,2,TRUE())))</f>
        <v>0</v>
      </c>
      <c r="V28" s="16" t="n">
        <f aca="false">S28*$B$7-U28</f>
        <v>0</v>
      </c>
      <c r="W28" s="19" t="n">
        <f aca="false">(1+$B$13/12)^6</f>
        <v>1.061520150601</v>
      </c>
      <c r="X28" s="16" t="n">
        <f aca="false">V28/W28</f>
        <v>0</v>
      </c>
    </row>
    <row r="29" customFormat="false" ht="15" hidden="false" customHeight="false" outlineLevel="0" collapsed="false">
      <c r="D29" s="2" t="n">
        <v>7</v>
      </c>
      <c r="E29" s="2" t="n">
        <f aca="false">MOD($B$10+7-1,12)+1</f>
        <v>5</v>
      </c>
      <c r="F29" s="2" t="n">
        <f aca="false">$B$9+30*7</f>
        <v>410</v>
      </c>
      <c r="G29" s="9" t="n">
        <f aca="false">I28</f>
        <v>860</v>
      </c>
      <c r="H29" s="9" t="n">
        <f aca="false">MIN(G29,$B$5*30)</f>
        <v>90</v>
      </c>
      <c r="I29" s="9" t="n">
        <f aca="false">MAX(0,G29-H29)</f>
        <v>770</v>
      </c>
      <c r="J29" s="16" t="n">
        <f aca="false">IF(F29&gt;365,MAX(G29*$B$8*(IF(E29&gt;=10,$AB$16,$AA$16)+VLOOKUP(F29,$Z$6:$AA$13,2,TRUE())),G29*$AA$15),G29*$B$8*(IF(E29&gt;=10,$AB$16,$AA$16)+VLOOKUP(F29,$Z$6:$AA$13,2,TRUE())))</f>
        <v>204.7488</v>
      </c>
      <c r="K29" s="16" t="n">
        <f aca="false">H29*$B$7-J29</f>
        <v>397.7562</v>
      </c>
      <c r="L29" s="19" t="n">
        <f aca="false">(1+$B$13/12)^7</f>
        <v>1.07213535210701</v>
      </c>
      <c r="M29" s="16" t="n">
        <f aca="false">K29/L29</f>
        <v>370.994389111702</v>
      </c>
      <c r="O29" s="2" t="n">
        <v>7</v>
      </c>
      <c r="P29" s="2" t="n">
        <f aca="false">MOD($B$10+7-1,12)+1</f>
        <v>5</v>
      </c>
      <c r="Q29" s="2" t="n">
        <f aca="false">$B$9+30*7</f>
        <v>410</v>
      </c>
      <c r="R29" s="9" t="n">
        <f aca="false">T28</f>
        <v>0</v>
      </c>
      <c r="S29" s="9" t="n">
        <f aca="false">MIN(R29,$B$5*30)</f>
        <v>0</v>
      </c>
      <c r="T29" s="9" t="n">
        <f aca="false">MAX(0,R29-S29)</f>
        <v>0</v>
      </c>
      <c r="U29" s="16" t="n">
        <f aca="false">IF(Q29&gt;365,MAX(R29*$B$8*(IF(P29&gt;=10,$AB$16,$AA$16)+VLOOKUP(Q29,$Z$6:$AA$13,2,TRUE())),R29*$AA$15),R29*$B$8*(IF(P29&gt;=10,$AB$16,$AA$16)+VLOOKUP(Q29,$Z$6:$AA$13,2,TRUE())))</f>
        <v>0</v>
      </c>
      <c r="V29" s="16" t="n">
        <f aca="false">S29*$B$7-U29</f>
        <v>0</v>
      </c>
      <c r="W29" s="19" t="n">
        <f aca="false">(1+$B$13/12)^7</f>
        <v>1.07213535210701</v>
      </c>
      <c r="X29" s="16" t="n">
        <f aca="false">V29/W29</f>
        <v>0</v>
      </c>
    </row>
    <row r="30" customFormat="false" ht="15" hidden="false" customHeight="false" outlineLevel="0" collapsed="false">
      <c r="D30" s="2" t="n">
        <v>8</v>
      </c>
      <c r="E30" s="2" t="n">
        <f aca="false">MOD($B$10+8-1,12)+1</f>
        <v>6</v>
      </c>
      <c r="F30" s="2" t="n">
        <f aca="false">$B$9+30*8</f>
        <v>440</v>
      </c>
      <c r="G30" s="9" t="n">
        <f aca="false">I29</f>
        <v>770</v>
      </c>
      <c r="H30" s="9" t="n">
        <f aca="false">MIN(G30,$B$5*30)</f>
        <v>90</v>
      </c>
      <c r="I30" s="9" t="n">
        <f aca="false">MAX(0,G30-H30)</f>
        <v>680</v>
      </c>
      <c r="J30" s="16" t="n">
        <f aca="false">IF(F30&gt;365,MAX(G30*$B$8*(IF(E30&gt;=10,$AB$16,$AA$16)+VLOOKUP(F30,$Z$6:$AA$13,2,TRUE())),G30*$AA$15),G30*$B$8*(IF(E30&gt;=10,$AB$16,$AA$16)+VLOOKUP(F30,$Z$6:$AA$13,2,TRUE())))</f>
        <v>183.3216</v>
      </c>
      <c r="K30" s="16" t="n">
        <f aca="false">H30*$B$7-J30</f>
        <v>419.1834</v>
      </c>
      <c r="L30" s="19" t="n">
        <f aca="false">(1+$B$13/12)^8</f>
        <v>1.08285670562808</v>
      </c>
      <c r="M30" s="16" t="n">
        <f aca="false">K30/L30</f>
        <v>387.108837043092</v>
      </c>
      <c r="O30" s="2" t="n">
        <v>8</v>
      </c>
      <c r="P30" s="2" t="n">
        <f aca="false">MOD($B$10+8-1,12)+1</f>
        <v>6</v>
      </c>
      <c r="Q30" s="2" t="n">
        <f aca="false">$B$9+30*8</f>
        <v>440</v>
      </c>
      <c r="R30" s="9" t="n">
        <f aca="false">T29</f>
        <v>0</v>
      </c>
      <c r="S30" s="9" t="n">
        <f aca="false">MIN(R30,$B$5*30)</f>
        <v>0</v>
      </c>
      <c r="T30" s="9" t="n">
        <f aca="false">MAX(0,R30-S30)</f>
        <v>0</v>
      </c>
      <c r="U30" s="16" t="n">
        <f aca="false">IF(Q30&gt;365,MAX(R30*$B$8*(IF(P30&gt;=10,$AB$16,$AA$16)+VLOOKUP(Q30,$Z$6:$AA$13,2,TRUE())),R30*$AA$15),R30*$B$8*(IF(P30&gt;=10,$AB$16,$AA$16)+VLOOKUP(Q30,$Z$6:$AA$13,2,TRUE())))</f>
        <v>0</v>
      </c>
      <c r="V30" s="16" t="n">
        <f aca="false">S30*$B$7-U30</f>
        <v>0</v>
      </c>
      <c r="W30" s="19" t="n">
        <f aca="false">(1+$B$13/12)^8</f>
        <v>1.08285670562808</v>
      </c>
      <c r="X30" s="16" t="n">
        <f aca="false">V30/W30</f>
        <v>0</v>
      </c>
    </row>
    <row r="31" customFormat="false" ht="15" hidden="false" customHeight="false" outlineLevel="0" collapsed="false">
      <c r="D31" s="2" t="n">
        <v>9</v>
      </c>
      <c r="E31" s="2" t="n">
        <f aca="false">MOD($B$10+9-1,12)+1</f>
        <v>7</v>
      </c>
      <c r="F31" s="2" t="n">
        <f aca="false">$B$9+30*9</f>
        <v>470</v>
      </c>
      <c r="G31" s="9" t="n">
        <f aca="false">I30</f>
        <v>680</v>
      </c>
      <c r="H31" s="9" t="n">
        <f aca="false">MIN(G31,$B$5*30)</f>
        <v>90</v>
      </c>
      <c r="I31" s="9" t="n">
        <f aca="false">MAX(0,G31-H31)</f>
        <v>590</v>
      </c>
      <c r="J31" s="16" t="n">
        <f aca="false">IF(F31&gt;365,MAX(G31*$B$8*(IF(E31&gt;=10,$AB$16,$AA$16)+VLOOKUP(F31,$Z$6:$AA$13,2,TRUE())),G31*$AA$15),G31*$B$8*(IF(E31&gt;=10,$AB$16,$AA$16)+VLOOKUP(F31,$Z$6:$AA$13,2,TRUE())))</f>
        <v>161.8944</v>
      </c>
      <c r="K31" s="16" t="n">
        <f aca="false">H31*$B$7-J31</f>
        <v>440.6106</v>
      </c>
      <c r="L31" s="19" t="n">
        <f aca="false">(1+$B$13/12)^9</f>
        <v>1.09368527268436</v>
      </c>
      <c r="M31" s="16" t="n">
        <f aca="false">K31/L31</f>
        <v>402.867818562243</v>
      </c>
      <c r="O31" s="2" t="n">
        <v>9</v>
      </c>
      <c r="P31" s="2" t="n">
        <f aca="false">MOD($B$10+9-1,12)+1</f>
        <v>7</v>
      </c>
      <c r="Q31" s="2" t="n">
        <f aca="false">$B$9+30*9</f>
        <v>470</v>
      </c>
      <c r="R31" s="9" t="n">
        <f aca="false">T30</f>
        <v>0</v>
      </c>
      <c r="S31" s="9" t="n">
        <f aca="false">MIN(R31,$B$5*30)</f>
        <v>0</v>
      </c>
      <c r="T31" s="9" t="n">
        <f aca="false">MAX(0,R31-S31)</f>
        <v>0</v>
      </c>
      <c r="U31" s="16" t="n">
        <f aca="false">IF(Q31&gt;365,MAX(R31*$B$8*(IF(P31&gt;=10,$AB$16,$AA$16)+VLOOKUP(Q31,$Z$6:$AA$13,2,TRUE())),R31*$AA$15),R31*$B$8*(IF(P31&gt;=10,$AB$16,$AA$16)+VLOOKUP(Q31,$Z$6:$AA$13,2,TRUE())))</f>
        <v>0</v>
      </c>
      <c r="V31" s="16" t="n">
        <f aca="false">S31*$B$7-U31</f>
        <v>0</v>
      </c>
      <c r="W31" s="19" t="n">
        <f aca="false">(1+$B$13/12)^9</f>
        <v>1.09368527268436</v>
      </c>
      <c r="X31" s="16" t="n">
        <f aca="false">V31/W31</f>
        <v>0</v>
      </c>
    </row>
    <row r="32" customFormat="false" ht="15" hidden="false" customHeight="false" outlineLevel="0" collapsed="false">
      <c r="D32" s="2" t="n">
        <v>10</v>
      </c>
      <c r="E32" s="2" t="n">
        <f aca="false">MOD($B$10+10-1,12)+1</f>
        <v>8</v>
      </c>
      <c r="F32" s="2" t="n">
        <f aca="false">$B$9+30*10</f>
        <v>500</v>
      </c>
      <c r="G32" s="9" t="n">
        <f aca="false">I31</f>
        <v>590</v>
      </c>
      <c r="H32" s="9" t="n">
        <f aca="false">MIN(G32,$B$5*30)</f>
        <v>90</v>
      </c>
      <c r="I32" s="9" t="n">
        <f aca="false">MAX(0,G32-H32)</f>
        <v>500</v>
      </c>
      <c r="J32" s="16" t="n">
        <f aca="false">IF(F32&gt;365,MAX(G32*$B$8*(IF(E32&gt;=10,$AB$16,$AA$16)+VLOOKUP(F32,$Z$6:$AA$13,2,TRUE())),G32*$AA$15),G32*$B$8*(IF(E32&gt;=10,$AB$16,$AA$16)+VLOOKUP(F32,$Z$6:$AA$13,2,TRUE())))</f>
        <v>140.4672</v>
      </c>
      <c r="K32" s="16" t="n">
        <f aca="false">H32*$B$7-J32</f>
        <v>462.0378</v>
      </c>
      <c r="L32" s="19" t="n">
        <f aca="false">(1+$B$13/12)^10</f>
        <v>1.1046221254112</v>
      </c>
      <c r="M32" s="16" t="n">
        <f aca="false">K32/L32</f>
        <v>418.276792915046</v>
      </c>
      <c r="O32" s="2" t="n">
        <v>10</v>
      </c>
      <c r="P32" s="2" t="n">
        <f aca="false">MOD($B$10+10-1,12)+1</f>
        <v>8</v>
      </c>
      <c r="Q32" s="2" t="n">
        <f aca="false">$B$9+30*10</f>
        <v>500</v>
      </c>
      <c r="R32" s="9" t="n">
        <f aca="false">T31</f>
        <v>0</v>
      </c>
      <c r="S32" s="9" t="n">
        <f aca="false">MIN(R32,$B$5*30)</f>
        <v>0</v>
      </c>
      <c r="T32" s="9" t="n">
        <f aca="false">MAX(0,R32-S32)</f>
        <v>0</v>
      </c>
      <c r="U32" s="16" t="n">
        <f aca="false">IF(Q32&gt;365,MAX(R32*$B$8*(IF(P32&gt;=10,$AB$16,$AA$16)+VLOOKUP(Q32,$Z$6:$AA$13,2,TRUE())),R32*$AA$15),R32*$B$8*(IF(P32&gt;=10,$AB$16,$AA$16)+VLOOKUP(Q32,$Z$6:$AA$13,2,TRUE())))</f>
        <v>0</v>
      </c>
      <c r="V32" s="16" t="n">
        <f aca="false">S32*$B$7-U32</f>
        <v>0</v>
      </c>
      <c r="W32" s="19" t="n">
        <f aca="false">(1+$B$13/12)^10</f>
        <v>1.1046221254112</v>
      </c>
      <c r="X32" s="16" t="n">
        <f aca="false">V32/W32</f>
        <v>0</v>
      </c>
    </row>
    <row r="33" customFormat="false" ht="15" hidden="false" customHeight="false" outlineLevel="0" collapsed="false">
      <c r="D33" s="2" t="n">
        <v>11</v>
      </c>
      <c r="E33" s="2" t="n">
        <f aca="false">MOD($B$10+11-1,12)+1</f>
        <v>9</v>
      </c>
      <c r="F33" s="2" t="n">
        <f aca="false">$B$9+30*11</f>
        <v>530</v>
      </c>
      <c r="G33" s="9" t="n">
        <f aca="false">I32</f>
        <v>500</v>
      </c>
      <c r="H33" s="9" t="n">
        <f aca="false">MIN(G33,$B$5*30)</f>
        <v>90</v>
      </c>
      <c r="I33" s="9" t="n">
        <f aca="false">MAX(0,G33-H33)</f>
        <v>410</v>
      </c>
      <c r="J33" s="16" t="n">
        <f aca="false">IF(F33&gt;365,MAX(G33*$B$8*(IF(E33&gt;=10,$AB$16,$AA$16)+VLOOKUP(F33,$Z$6:$AA$13,2,TRUE())),G33*$AA$15),G33*$B$8*(IF(E33&gt;=10,$AB$16,$AA$16)+VLOOKUP(F33,$Z$6:$AA$13,2,TRUE())))</f>
        <v>119.04</v>
      </c>
      <c r="K33" s="16" t="n">
        <f aca="false">H33*$B$7-J33</f>
        <v>483.465</v>
      </c>
      <c r="L33" s="19" t="n">
        <f aca="false">(1+$B$13/12)^11</f>
        <v>1.11566834666532</v>
      </c>
      <c r="M33" s="16" t="n">
        <f aca="false">K33/L33</f>
        <v>433.341146089746</v>
      </c>
      <c r="O33" s="2" t="n">
        <v>11</v>
      </c>
      <c r="P33" s="2" t="n">
        <f aca="false">MOD($B$10+11-1,12)+1</f>
        <v>9</v>
      </c>
      <c r="Q33" s="2" t="n">
        <f aca="false">$B$9+30*11</f>
        <v>530</v>
      </c>
      <c r="R33" s="9" t="n">
        <f aca="false">T32</f>
        <v>0</v>
      </c>
      <c r="S33" s="9" t="n">
        <f aca="false">MIN(R33,$B$5*30)</f>
        <v>0</v>
      </c>
      <c r="T33" s="9" t="n">
        <f aca="false">MAX(0,R33-S33)</f>
        <v>0</v>
      </c>
      <c r="U33" s="16" t="n">
        <f aca="false">IF(Q33&gt;365,MAX(R33*$B$8*(IF(P33&gt;=10,$AB$16,$AA$16)+VLOOKUP(Q33,$Z$6:$AA$13,2,TRUE())),R33*$AA$15),R33*$B$8*(IF(P33&gt;=10,$AB$16,$AA$16)+VLOOKUP(Q33,$Z$6:$AA$13,2,TRUE())))</f>
        <v>0</v>
      </c>
      <c r="V33" s="16" t="n">
        <f aca="false">S33*$B$7-U33</f>
        <v>0</v>
      </c>
      <c r="W33" s="19" t="n">
        <f aca="false">(1+$B$13/12)^11</f>
        <v>1.11566834666532</v>
      </c>
      <c r="X33" s="16" t="n">
        <f aca="false">V33/W33</f>
        <v>0</v>
      </c>
    </row>
    <row r="34" customFormat="false" ht="15" hidden="false" customHeight="false" outlineLevel="0" collapsed="false">
      <c r="D34" s="2" t="n">
        <v>12</v>
      </c>
      <c r="E34" s="2" t="n">
        <f aca="false">MOD($B$10+12-1,12)+1</f>
        <v>10</v>
      </c>
      <c r="F34" s="2" t="n">
        <f aca="false">$B$9+30*12</f>
        <v>560</v>
      </c>
      <c r="G34" s="9" t="n">
        <f aca="false">I33</f>
        <v>410</v>
      </c>
      <c r="H34" s="9" t="n">
        <f aca="false">MIN(G34,$B$5*30)</f>
        <v>90</v>
      </c>
      <c r="I34" s="9" t="n">
        <f aca="false">MAX(0,G34-H34)</f>
        <v>320</v>
      </c>
      <c r="J34" s="16" t="n">
        <f aca="false">IF(F34&gt;365,MAX(G34*$B$8*(IF(E34&gt;=10,$AB$16,$AA$16)+VLOOKUP(F34,$Z$6:$AA$13,2,TRUE())),G34*$AA$15),G34*$B$8*(IF(E34&gt;=10,$AB$16,$AA$16)+VLOOKUP(F34,$Z$6:$AA$13,2,TRUE())))</f>
        <v>118.203</v>
      </c>
      <c r="K34" s="16" t="n">
        <f aca="false">H34*$B$7-J34</f>
        <v>484.302</v>
      </c>
      <c r="L34" s="19" t="n">
        <f aca="false">(1+$B$13/12)^12</f>
        <v>1.12682503013197</v>
      </c>
      <c r="M34" s="16" t="n">
        <f aca="false">K34/L34</f>
        <v>429.793434694364</v>
      </c>
      <c r="O34" s="2" t="n">
        <v>12</v>
      </c>
      <c r="P34" s="2" t="n">
        <f aca="false">MOD($B$10+12-1,12)+1</f>
        <v>10</v>
      </c>
      <c r="Q34" s="2" t="n">
        <f aca="false">$B$9+30*12</f>
        <v>560</v>
      </c>
      <c r="R34" s="9" t="n">
        <f aca="false">T33</f>
        <v>0</v>
      </c>
      <c r="S34" s="9" t="n">
        <f aca="false">MIN(R34,$B$5*30)</f>
        <v>0</v>
      </c>
      <c r="T34" s="9" t="n">
        <f aca="false">MAX(0,R34-S34)</f>
        <v>0</v>
      </c>
      <c r="U34" s="16" t="n">
        <f aca="false">IF(Q34&gt;365,MAX(R34*$B$8*(IF(P34&gt;=10,$AB$16,$AA$16)+VLOOKUP(Q34,$Z$6:$AA$13,2,TRUE())),R34*$AA$15),R34*$B$8*(IF(P34&gt;=10,$AB$16,$AA$16)+VLOOKUP(Q34,$Z$6:$AA$13,2,TRUE())))</f>
        <v>0</v>
      </c>
      <c r="V34" s="16" t="n">
        <f aca="false">S34*$B$7-U34</f>
        <v>0</v>
      </c>
      <c r="W34" s="19" t="n">
        <f aca="false">(1+$B$13/12)^12</f>
        <v>1.12682503013197</v>
      </c>
      <c r="X34" s="16" t="n">
        <f aca="false">V34/W34</f>
        <v>0</v>
      </c>
    </row>
    <row r="35" customFormat="false" ht="15" hidden="false" customHeight="false" outlineLevel="0" collapsed="false">
      <c r="D35" s="2" t="n">
        <v>13</v>
      </c>
      <c r="E35" s="2" t="n">
        <f aca="false">MOD($B$10+13-1,12)+1</f>
        <v>11</v>
      </c>
      <c r="F35" s="2" t="n">
        <f aca="false">$B$9+30*13</f>
        <v>590</v>
      </c>
      <c r="G35" s="9" t="n">
        <f aca="false">I34</f>
        <v>320</v>
      </c>
      <c r="H35" s="9" t="n">
        <f aca="false">MIN(G35,$B$5*30)</f>
        <v>90</v>
      </c>
      <c r="I35" s="9" t="n">
        <f aca="false">MAX(0,G35-H35)</f>
        <v>230</v>
      </c>
      <c r="J35" s="16" t="n">
        <f aca="false">IF(F35&gt;365,MAX(G35*$B$8*(IF(E35&gt;=10,$AB$16,$AA$16)+VLOOKUP(F35,$Z$6:$AA$13,2,TRUE())),G35*$AA$15),G35*$B$8*(IF(E35&gt;=10,$AB$16,$AA$16)+VLOOKUP(F35,$Z$6:$AA$13,2,TRUE())))</f>
        <v>92.256</v>
      </c>
      <c r="K35" s="16" t="n">
        <f aca="false">H35*$B$7-J35</f>
        <v>510.249</v>
      </c>
      <c r="L35" s="19" t="n">
        <f aca="false">(1+$B$13/12)^13</f>
        <v>1.13809328043329</v>
      </c>
      <c r="M35" s="16" t="n">
        <f aca="false">K35/L35</f>
        <v>448.336712616158</v>
      </c>
      <c r="O35" s="2" t="n">
        <v>13</v>
      </c>
      <c r="P35" s="2" t="n">
        <f aca="false">MOD($B$10+13-1,12)+1</f>
        <v>11</v>
      </c>
      <c r="Q35" s="2" t="n">
        <f aca="false">$B$9+30*13</f>
        <v>590</v>
      </c>
      <c r="R35" s="9" t="n">
        <f aca="false">T34</f>
        <v>0</v>
      </c>
      <c r="S35" s="9" t="n">
        <f aca="false">MIN(R35,$B$5*30)</f>
        <v>0</v>
      </c>
      <c r="T35" s="9" t="n">
        <f aca="false">MAX(0,R35-S35)</f>
        <v>0</v>
      </c>
      <c r="U35" s="16" t="n">
        <f aca="false">IF(Q35&gt;365,MAX(R35*$B$8*(IF(P35&gt;=10,$AB$16,$AA$16)+VLOOKUP(Q35,$Z$6:$AA$13,2,TRUE())),R35*$AA$15),R35*$B$8*(IF(P35&gt;=10,$AB$16,$AA$16)+VLOOKUP(Q35,$Z$6:$AA$13,2,TRUE())))</f>
        <v>0</v>
      </c>
      <c r="V35" s="16" t="n">
        <f aca="false">S35*$B$7-U35</f>
        <v>0</v>
      </c>
      <c r="W35" s="19" t="n">
        <f aca="false">(1+$B$13/12)^13</f>
        <v>1.13809328043329</v>
      </c>
      <c r="X35" s="16" t="n">
        <f aca="false">V35/W35</f>
        <v>0</v>
      </c>
    </row>
    <row r="36" customFormat="false" ht="15" hidden="false" customHeight="false" outlineLevel="0" collapsed="false">
      <c r="D36" s="2" t="n">
        <v>14</v>
      </c>
      <c r="E36" s="2" t="n">
        <f aca="false">MOD($B$10+14-1,12)+1</f>
        <v>12</v>
      </c>
      <c r="F36" s="2" t="n">
        <f aca="false">$B$9+30*14</f>
        <v>620</v>
      </c>
      <c r="G36" s="9" t="n">
        <f aca="false">I35</f>
        <v>230</v>
      </c>
      <c r="H36" s="9" t="n">
        <f aca="false">MIN(G36,$B$5*30)</f>
        <v>90</v>
      </c>
      <c r="I36" s="9" t="n">
        <f aca="false">MAX(0,G36-H36)</f>
        <v>140</v>
      </c>
      <c r="J36" s="16" t="n">
        <f aca="false">IF(F36&gt;365,MAX(G36*$B$8*(IF(E36&gt;=10,$AB$16,$AA$16)+VLOOKUP(F36,$Z$6:$AA$13,2,TRUE())),G36*$AA$15),G36*$B$8*(IF(E36&gt;=10,$AB$16,$AA$16)+VLOOKUP(F36,$Z$6:$AA$13,2,TRUE())))</f>
        <v>66.309</v>
      </c>
      <c r="K36" s="16" t="n">
        <f aca="false">H36*$B$7-J36</f>
        <v>536.196</v>
      </c>
      <c r="L36" s="19" t="n">
        <f aca="false">(1+$B$13/12)^14</f>
        <v>1.14947421323762</v>
      </c>
      <c r="M36" s="16" t="n">
        <f aca="false">K36/L36</f>
        <v>466.470664435128</v>
      </c>
      <c r="O36" s="2" t="n">
        <v>14</v>
      </c>
      <c r="P36" s="2" t="n">
        <f aca="false">MOD($B$10+14-1,12)+1</f>
        <v>12</v>
      </c>
      <c r="Q36" s="2" t="n">
        <f aca="false">$B$9+30*14</f>
        <v>620</v>
      </c>
      <c r="R36" s="9" t="n">
        <f aca="false">T35</f>
        <v>0</v>
      </c>
      <c r="S36" s="9" t="n">
        <f aca="false">MIN(R36,$B$5*30)</f>
        <v>0</v>
      </c>
      <c r="T36" s="9" t="n">
        <f aca="false">MAX(0,R36-S36)</f>
        <v>0</v>
      </c>
      <c r="U36" s="16" t="n">
        <f aca="false">IF(Q36&gt;365,MAX(R36*$B$8*(IF(P36&gt;=10,$AB$16,$AA$16)+VLOOKUP(Q36,$Z$6:$AA$13,2,TRUE())),R36*$AA$15),R36*$B$8*(IF(P36&gt;=10,$AB$16,$AA$16)+VLOOKUP(Q36,$Z$6:$AA$13,2,TRUE())))</f>
        <v>0</v>
      </c>
      <c r="V36" s="16" t="n">
        <f aca="false">S36*$B$7-U36</f>
        <v>0</v>
      </c>
      <c r="W36" s="19" t="n">
        <f aca="false">(1+$B$13/12)^14</f>
        <v>1.14947421323762</v>
      </c>
      <c r="X36" s="16" t="n">
        <f aca="false">V36/W36</f>
        <v>0</v>
      </c>
    </row>
    <row r="37" customFormat="false" ht="15" hidden="false" customHeight="false" outlineLevel="0" collapsed="false">
      <c r="D37" s="2" t="n">
        <v>15</v>
      </c>
      <c r="E37" s="2" t="n">
        <f aca="false">MOD($B$10+15-1,12)+1</f>
        <v>1</v>
      </c>
      <c r="F37" s="2" t="n">
        <f aca="false">$B$9+30*15</f>
        <v>650</v>
      </c>
      <c r="G37" s="9" t="n">
        <f aca="false">I36</f>
        <v>140</v>
      </c>
      <c r="H37" s="9" t="n">
        <f aca="false">MIN(G37,$B$5*30)</f>
        <v>90</v>
      </c>
      <c r="I37" s="9" t="n">
        <f aca="false">MAX(0,G37-H37)</f>
        <v>50</v>
      </c>
      <c r="J37" s="16" t="n">
        <f aca="false">IF(F37&gt;365,MAX(G37*$B$8*(IF(E37&gt;=10,$AB$16,$AA$16)+VLOOKUP(F37,$Z$6:$AA$13,2,TRUE())),G37*$AA$15),G37*$B$8*(IF(E37&gt;=10,$AB$16,$AA$16)+VLOOKUP(F37,$Z$6:$AA$13,2,TRUE())))</f>
        <v>33.3312</v>
      </c>
      <c r="K37" s="16" t="n">
        <f aca="false">H37*$B$7-J37</f>
        <v>569.1738</v>
      </c>
      <c r="L37" s="19" t="n">
        <f aca="false">(1+$B$13/12)^15</f>
        <v>1.16096895537</v>
      </c>
      <c r="M37" s="16" t="n">
        <f aca="false">K37/L37</f>
        <v>490.257553716073</v>
      </c>
      <c r="O37" s="2" t="n">
        <v>15</v>
      </c>
      <c r="P37" s="2" t="n">
        <f aca="false">MOD($B$10+15-1,12)+1</f>
        <v>1</v>
      </c>
      <c r="Q37" s="2" t="n">
        <f aca="false">$B$9+30*15</f>
        <v>650</v>
      </c>
      <c r="R37" s="9" t="n">
        <f aca="false">T36</f>
        <v>0</v>
      </c>
      <c r="S37" s="9" t="n">
        <f aca="false">MIN(R37,$B$5*30)</f>
        <v>0</v>
      </c>
      <c r="T37" s="9" t="n">
        <f aca="false">MAX(0,R37-S37)</f>
        <v>0</v>
      </c>
      <c r="U37" s="16" t="n">
        <f aca="false">IF(Q37&gt;365,MAX(R37*$B$8*(IF(P37&gt;=10,$AB$16,$AA$16)+VLOOKUP(Q37,$Z$6:$AA$13,2,TRUE())),R37*$AA$15),R37*$B$8*(IF(P37&gt;=10,$AB$16,$AA$16)+VLOOKUP(Q37,$Z$6:$AA$13,2,TRUE())))</f>
        <v>0</v>
      </c>
      <c r="V37" s="16" t="n">
        <f aca="false">S37*$B$7-U37</f>
        <v>0</v>
      </c>
      <c r="W37" s="19" t="n">
        <f aca="false">(1+$B$13/12)^15</f>
        <v>1.16096895537</v>
      </c>
      <c r="X37" s="16" t="n">
        <f aca="false">V37/W37</f>
        <v>0</v>
      </c>
    </row>
    <row r="38" customFormat="false" ht="15" hidden="false" customHeight="false" outlineLevel="0" collapsed="false">
      <c r="D38" s="2" t="n">
        <v>16</v>
      </c>
      <c r="E38" s="2" t="n">
        <f aca="false">MOD($B$10+16-1,12)+1</f>
        <v>2</v>
      </c>
      <c r="F38" s="2" t="n">
        <f aca="false">$B$9+30*16</f>
        <v>680</v>
      </c>
      <c r="G38" s="9" t="n">
        <f aca="false">I37</f>
        <v>50</v>
      </c>
      <c r="H38" s="9" t="n">
        <f aca="false">MIN(G38,$B$5*30)</f>
        <v>50</v>
      </c>
      <c r="I38" s="9" t="n">
        <f aca="false">MAX(0,G38-H38)</f>
        <v>0</v>
      </c>
      <c r="J38" s="16" t="n">
        <f aca="false">IF(F38&gt;365,MAX(G38*$B$8*(IF(E38&gt;=10,$AB$16,$AA$16)+VLOOKUP(F38,$Z$6:$AA$13,2,TRUE())),G38*$AA$15),G38*$B$8*(IF(E38&gt;=10,$AB$16,$AA$16)+VLOOKUP(F38,$Z$6:$AA$13,2,TRUE())))</f>
        <v>11.904</v>
      </c>
      <c r="K38" s="16" t="n">
        <f aca="false">H38*$B$7-J38</f>
        <v>322.821</v>
      </c>
      <c r="L38" s="19" t="n">
        <f aca="false">(1+$B$13/12)^16</f>
        <v>1.1725786449237</v>
      </c>
      <c r="M38" s="16" t="n">
        <f aca="false">K38/L38</f>
        <v>275.308612686705</v>
      </c>
      <c r="O38" s="2" t="n">
        <v>16</v>
      </c>
      <c r="P38" s="2" t="n">
        <f aca="false">MOD($B$10+16-1,12)+1</f>
        <v>2</v>
      </c>
      <c r="Q38" s="2" t="n">
        <f aca="false">$B$9+30*16</f>
        <v>680</v>
      </c>
      <c r="R38" s="9" t="n">
        <f aca="false">T37</f>
        <v>0</v>
      </c>
      <c r="S38" s="9" t="n">
        <f aca="false">MIN(R38,$B$5*30)</f>
        <v>0</v>
      </c>
      <c r="T38" s="9" t="n">
        <f aca="false">MAX(0,R38-S38)</f>
        <v>0</v>
      </c>
      <c r="U38" s="16" t="n">
        <f aca="false">IF(Q38&gt;365,MAX(R38*$B$8*(IF(P38&gt;=10,$AB$16,$AA$16)+VLOOKUP(Q38,$Z$6:$AA$13,2,TRUE())),R38*$AA$15),R38*$B$8*(IF(P38&gt;=10,$AB$16,$AA$16)+VLOOKUP(Q38,$Z$6:$AA$13,2,TRUE())))</f>
        <v>0</v>
      </c>
      <c r="V38" s="16" t="n">
        <f aca="false">S38*$B$7-U38</f>
        <v>0</v>
      </c>
      <c r="W38" s="19" t="n">
        <f aca="false">(1+$B$13/12)^16</f>
        <v>1.1725786449237</v>
      </c>
      <c r="X38" s="16" t="n">
        <f aca="false">V38/W38</f>
        <v>0</v>
      </c>
    </row>
    <row r="39" customFormat="false" ht="15" hidden="false" customHeight="false" outlineLevel="0" collapsed="false">
      <c r="D39" s="2" t="n">
        <v>17</v>
      </c>
      <c r="E39" s="2" t="n">
        <f aca="false">MOD($B$10+17-1,12)+1</f>
        <v>3</v>
      </c>
      <c r="F39" s="2" t="n">
        <f aca="false">$B$9+30*17</f>
        <v>710</v>
      </c>
      <c r="G39" s="9" t="n">
        <f aca="false">I38</f>
        <v>0</v>
      </c>
      <c r="H39" s="9" t="n">
        <f aca="false">MIN(G39,$B$5*30)</f>
        <v>0</v>
      </c>
      <c r="I39" s="9" t="n">
        <f aca="false">MAX(0,G39-H39)</f>
        <v>0</v>
      </c>
      <c r="J39" s="16" t="n">
        <f aca="false">IF(F39&gt;365,MAX(G39*$B$8*(IF(E39&gt;=10,$AB$16,$AA$16)+VLOOKUP(F39,$Z$6:$AA$13,2,TRUE())),G39*$AA$15),G39*$B$8*(IF(E39&gt;=10,$AB$16,$AA$16)+VLOOKUP(F39,$Z$6:$AA$13,2,TRUE())))</f>
        <v>0</v>
      </c>
      <c r="K39" s="16" t="n">
        <f aca="false">H39*$B$7-J39</f>
        <v>0</v>
      </c>
      <c r="L39" s="19" t="n">
        <f aca="false">(1+$B$13/12)^17</f>
        <v>1.18430443137294</v>
      </c>
      <c r="M39" s="16" t="n">
        <f aca="false">K39/L39</f>
        <v>0</v>
      </c>
      <c r="O39" s="2" t="n">
        <v>17</v>
      </c>
      <c r="P39" s="2" t="n">
        <f aca="false">MOD($B$10+17-1,12)+1</f>
        <v>3</v>
      </c>
      <c r="Q39" s="2" t="n">
        <f aca="false">$B$9+30*17</f>
        <v>710</v>
      </c>
      <c r="R39" s="9" t="n">
        <f aca="false">T38</f>
        <v>0</v>
      </c>
      <c r="S39" s="9" t="n">
        <f aca="false">MIN(R39,$B$5*30)</f>
        <v>0</v>
      </c>
      <c r="T39" s="9" t="n">
        <f aca="false">MAX(0,R39-S39)</f>
        <v>0</v>
      </c>
      <c r="U39" s="16" t="n">
        <f aca="false">IF(Q39&gt;365,MAX(R39*$B$8*(IF(P39&gt;=10,$AB$16,$AA$16)+VLOOKUP(Q39,$Z$6:$AA$13,2,TRUE())),R39*$AA$15),R39*$B$8*(IF(P39&gt;=10,$AB$16,$AA$16)+VLOOKUP(Q39,$Z$6:$AA$13,2,TRUE())))</f>
        <v>0</v>
      </c>
      <c r="V39" s="16" t="n">
        <f aca="false">S39*$B$7-U39</f>
        <v>0</v>
      </c>
      <c r="W39" s="19" t="n">
        <f aca="false">(1+$B$13/12)^17</f>
        <v>1.18430443137294</v>
      </c>
      <c r="X39" s="16" t="n">
        <f aca="false">V39/W39</f>
        <v>0</v>
      </c>
    </row>
    <row r="40" customFormat="false" ht="15" hidden="false" customHeight="false" outlineLevel="0" collapsed="false">
      <c r="D40" s="2" t="n">
        <v>18</v>
      </c>
      <c r="E40" s="2" t="n">
        <f aca="false">MOD($B$10+18-1,12)+1</f>
        <v>4</v>
      </c>
      <c r="F40" s="2" t="n">
        <f aca="false">$B$9+30*18</f>
        <v>740</v>
      </c>
      <c r="G40" s="9" t="n">
        <f aca="false">I39</f>
        <v>0</v>
      </c>
      <c r="H40" s="9" t="n">
        <f aca="false">MIN(G40,$B$5*30)</f>
        <v>0</v>
      </c>
      <c r="I40" s="9" t="n">
        <f aca="false">MAX(0,G40-H40)</f>
        <v>0</v>
      </c>
      <c r="J40" s="16" t="n">
        <f aca="false">IF(F40&gt;365,MAX(G40*$B$8*(IF(E40&gt;=10,$AB$16,$AA$16)+VLOOKUP(F40,$Z$6:$AA$13,2,TRUE())),G40*$AA$15),G40*$B$8*(IF(E40&gt;=10,$AB$16,$AA$16)+VLOOKUP(F40,$Z$6:$AA$13,2,TRUE())))</f>
        <v>0</v>
      </c>
      <c r="K40" s="16" t="n">
        <f aca="false">H40*$B$7-J40</f>
        <v>0</v>
      </c>
      <c r="L40" s="19" t="n">
        <f aca="false">(1+$B$13/12)^18</f>
        <v>1.19614747568667</v>
      </c>
      <c r="M40" s="16" t="n">
        <f aca="false">K40/L40</f>
        <v>0</v>
      </c>
      <c r="O40" s="2" t="n">
        <v>18</v>
      </c>
      <c r="P40" s="2" t="n">
        <f aca="false">MOD($B$10+18-1,12)+1</f>
        <v>4</v>
      </c>
      <c r="Q40" s="2" t="n">
        <f aca="false">$B$9+30*18</f>
        <v>740</v>
      </c>
      <c r="R40" s="9" t="n">
        <f aca="false">T39</f>
        <v>0</v>
      </c>
      <c r="S40" s="9" t="n">
        <f aca="false">MIN(R40,$B$5*30)</f>
        <v>0</v>
      </c>
      <c r="T40" s="9" t="n">
        <f aca="false">MAX(0,R40-S40)</f>
        <v>0</v>
      </c>
      <c r="U40" s="16" t="n">
        <f aca="false">IF(Q40&gt;365,MAX(R40*$B$8*(IF(P40&gt;=10,$AB$16,$AA$16)+VLOOKUP(Q40,$Z$6:$AA$13,2,TRUE())),R40*$AA$15),R40*$B$8*(IF(P40&gt;=10,$AB$16,$AA$16)+VLOOKUP(Q40,$Z$6:$AA$13,2,TRUE())))</f>
        <v>0</v>
      </c>
      <c r="V40" s="16" t="n">
        <f aca="false">S40*$B$7-U40</f>
        <v>0</v>
      </c>
      <c r="W40" s="19" t="n">
        <f aca="false">(1+$B$13/12)^18</f>
        <v>1.19614747568667</v>
      </c>
      <c r="X40" s="16" t="n">
        <f aca="false">V40/W40</f>
        <v>0</v>
      </c>
    </row>
    <row r="41" customFormat="false" ht="15" hidden="false" customHeight="false" outlineLevel="0" collapsed="false">
      <c r="D41" s="2" t="n">
        <v>19</v>
      </c>
      <c r="E41" s="2" t="n">
        <f aca="false">MOD($B$10+19-1,12)+1</f>
        <v>5</v>
      </c>
      <c r="F41" s="2" t="n">
        <f aca="false">$B$9+30*19</f>
        <v>770</v>
      </c>
      <c r="G41" s="9" t="n">
        <f aca="false">I40</f>
        <v>0</v>
      </c>
      <c r="H41" s="9" t="n">
        <f aca="false">MIN(G41,$B$5*30)</f>
        <v>0</v>
      </c>
      <c r="I41" s="9" t="n">
        <f aca="false">MAX(0,G41-H41)</f>
        <v>0</v>
      </c>
      <c r="J41" s="16" t="n">
        <f aca="false">IF(F41&gt;365,MAX(G41*$B$8*(IF(E41&gt;=10,$AB$16,$AA$16)+VLOOKUP(F41,$Z$6:$AA$13,2,TRUE())),G41*$AA$15),G41*$B$8*(IF(E41&gt;=10,$AB$16,$AA$16)+VLOOKUP(F41,$Z$6:$AA$13,2,TRUE())))</f>
        <v>0</v>
      </c>
      <c r="K41" s="16" t="n">
        <f aca="false">H41*$B$7-J41</f>
        <v>0</v>
      </c>
      <c r="L41" s="19" t="n">
        <f aca="false">(1+$B$13/12)^19</f>
        <v>1.20810895044353</v>
      </c>
      <c r="M41" s="16" t="n">
        <f aca="false">K41/L41</f>
        <v>0</v>
      </c>
      <c r="O41" s="2" t="n">
        <v>19</v>
      </c>
      <c r="P41" s="2" t="n">
        <f aca="false">MOD($B$10+19-1,12)+1</f>
        <v>5</v>
      </c>
      <c r="Q41" s="2" t="n">
        <f aca="false">$B$9+30*19</f>
        <v>770</v>
      </c>
      <c r="R41" s="9" t="n">
        <f aca="false">T40</f>
        <v>0</v>
      </c>
      <c r="S41" s="9" t="n">
        <f aca="false">MIN(R41,$B$5*30)</f>
        <v>0</v>
      </c>
      <c r="T41" s="9" t="n">
        <f aca="false">MAX(0,R41-S41)</f>
        <v>0</v>
      </c>
      <c r="U41" s="16" t="n">
        <f aca="false">IF(Q41&gt;365,MAX(R41*$B$8*(IF(P41&gt;=10,$AB$16,$AA$16)+VLOOKUP(Q41,$Z$6:$AA$13,2,TRUE())),R41*$AA$15),R41*$B$8*(IF(P41&gt;=10,$AB$16,$AA$16)+VLOOKUP(Q41,$Z$6:$AA$13,2,TRUE())))</f>
        <v>0</v>
      </c>
      <c r="V41" s="16" t="n">
        <f aca="false">S41*$B$7-U41</f>
        <v>0</v>
      </c>
      <c r="W41" s="19" t="n">
        <f aca="false">(1+$B$13/12)^19</f>
        <v>1.20810895044353</v>
      </c>
      <c r="X41" s="16" t="n">
        <f aca="false">V41/W41</f>
        <v>0</v>
      </c>
    </row>
    <row r="42" customFormat="false" ht="15" hidden="false" customHeight="false" outlineLevel="0" collapsed="false">
      <c r="D42" s="2" t="n">
        <v>20</v>
      </c>
      <c r="E42" s="2" t="n">
        <f aca="false">MOD($B$10+20-1,12)+1</f>
        <v>6</v>
      </c>
      <c r="F42" s="2" t="n">
        <f aca="false">$B$9+30*20</f>
        <v>800</v>
      </c>
      <c r="G42" s="9" t="n">
        <f aca="false">I41</f>
        <v>0</v>
      </c>
      <c r="H42" s="9" t="n">
        <f aca="false">MIN(G42,$B$5*30)</f>
        <v>0</v>
      </c>
      <c r="I42" s="9" t="n">
        <f aca="false">MAX(0,G42-H42)</f>
        <v>0</v>
      </c>
      <c r="J42" s="16" t="n">
        <f aca="false">IF(F42&gt;365,MAX(G42*$B$8*(IF(E42&gt;=10,$AB$16,$AA$16)+VLOOKUP(F42,$Z$6:$AA$13,2,TRUE())),G42*$AA$15),G42*$B$8*(IF(E42&gt;=10,$AB$16,$AA$16)+VLOOKUP(F42,$Z$6:$AA$13,2,TRUE())))</f>
        <v>0</v>
      </c>
      <c r="K42" s="16" t="n">
        <f aca="false">H42*$B$7-J42</f>
        <v>0</v>
      </c>
      <c r="L42" s="19" t="n">
        <f aca="false">(1+$B$13/12)^20</f>
        <v>1.22019003994797</v>
      </c>
      <c r="M42" s="16" t="n">
        <f aca="false">K42/L42</f>
        <v>0</v>
      </c>
      <c r="O42" s="2" t="n">
        <v>20</v>
      </c>
      <c r="P42" s="2" t="n">
        <f aca="false">MOD($B$10+20-1,12)+1</f>
        <v>6</v>
      </c>
      <c r="Q42" s="2" t="n">
        <f aca="false">$B$9+30*20</f>
        <v>800</v>
      </c>
      <c r="R42" s="9" t="n">
        <f aca="false">T41</f>
        <v>0</v>
      </c>
      <c r="S42" s="9" t="n">
        <f aca="false">MIN(R42,$B$5*30)</f>
        <v>0</v>
      </c>
      <c r="T42" s="9" t="n">
        <f aca="false">MAX(0,R42-S42)</f>
        <v>0</v>
      </c>
      <c r="U42" s="16" t="n">
        <f aca="false">IF(Q42&gt;365,MAX(R42*$B$8*(IF(P42&gt;=10,$AB$16,$AA$16)+VLOOKUP(Q42,$Z$6:$AA$13,2,TRUE())),R42*$AA$15),R42*$B$8*(IF(P42&gt;=10,$AB$16,$AA$16)+VLOOKUP(Q42,$Z$6:$AA$13,2,TRUE())))</f>
        <v>0</v>
      </c>
      <c r="V42" s="16" t="n">
        <f aca="false">S42*$B$7-U42</f>
        <v>0</v>
      </c>
      <c r="W42" s="19" t="n">
        <f aca="false">(1+$B$13/12)^20</f>
        <v>1.22019003994797</v>
      </c>
      <c r="X42" s="16" t="n">
        <f aca="false">V42/W42</f>
        <v>0</v>
      </c>
    </row>
    <row r="43" customFormat="false" ht="15" hidden="false" customHeight="false" outlineLevel="0" collapsed="false">
      <c r="D43" s="2" t="n">
        <v>21</v>
      </c>
      <c r="E43" s="2" t="n">
        <f aca="false">MOD($B$10+21-1,12)+1</f>
        <v>7</v>
      </c>
      <c r="F43" s="2" t="n">
        <f aca="false">$B$9+30*21</f>
        <v>830</v>
      </c>
      <c r="G43" s="9" t="n">
        <f aca="false">I42</f>
        <v>0</v>
      </c>
      <c r="H43" s="9" t="n">
        <f aca="false">MIN(G43,$B$5*30)</f>
        <v>0</v>
      </c>
      <c r="I43" s="9" t="n">
        <f aca="false">MAX(0,G43-H43)</f>
        <v>0</v>
      </c>
      <c r="J43" s="16" t="n">
        <f aca="false">IF(F43&gt;365,MAX(G43*$B$8*(IF(E43&gt;=10,$AB$16,$AA$16)+VLOOKUP(F43,$Z$6:$AA$13,2,TRUE())),G43*$AA$15),G43*$B$8*(IF(E43&gt;=10,$AB$16,$AA$16)+VLOOKUP(F43,$Z$6:$AA$13,2,TRUE())))</f>
        <v>0</v>
      </c>
      <c r="K43" s="16" t="n">
        <f aca="false">H43*$B$7-J43</f>
        <v>0</v>
      </c>
      <c r="L43" s="19" t="n">
        <f aca="false">(1+$B$13/12)^21</f>
        <v>1.23239194034745</v>
      </c>
      <c r="M43" s="16" t="n">
        <f aca="false">K43/L43</f>
        <v>0</v>
      </c>
      <c r="O43" s="2" t="n">
        <v>21</v>
      </c>
      <c r="P43" s="2" t="n">
        <f aca="false">MOD($B$10+21-1,12)+1</f>
        <v>7</v>
      </c>
      <c r="Q43" s="2" t="n">
        <f aca="false">$B$9+30*21</f>
        <v>830</v>
      </c>
      <c r="R43" s="9" t="n">
        <f aca="false">T42</f>
        <v>0</v>
      </c>
      <c r="S43" s="9" t="n">
        <f aca="false">MIN(R43,$B$5*30)</f>
        <v>0</v>
      </c>
      <c r="T43" s="9" t="n">
        <f aca="false">MAX(0,R43-S43)</f>
        <v>0</v>
      </c>
      <c r="U43" s="16" t="n">
        <f aca="false">IF(Q43&gt;365,MAX(R43*$B$8*(IF(P43&gt;=10,$AB$16,$AA$16)+VLOOKUP(Q43,$Z$6:$AA$13,2,TRUE())),R43*$AA$15),R43*$B$8*(IF(P43&gt;=10,$AB$16,$AA$16)+VLOOKUP(Q43,$Z$6:$AA$13,2,TRUE())))</f>
        <v>0</v>
      </c>
      <c r="V43" s="16" t="n">
        <f aca="false">S43*$B$7-U43</f>
        <v>0</v>
      </c>
      <c r="W43" s="19" t="n">
        <f aca="false">(1+$B$13/12)^21</f>
        <v>1.23239194034745</v>
      </c>
      <c r="X43" s="16" t="n">
        <f aca="false">V43/W43</f>
        <v>0</v>
      </c>
    </row>
    <row r="44" customFormat="false" ht="15" hidden="false" customHeight="false" outlineLevel="0" collapsed="false">
      <c r="D44" s="2" t="n">
        <v>22</v>
      </c>
      <c r="E44" s="2" t="n">
        <f aca="false">MOD($B$10+22-1,12)+1</f>
        <v>8</v>
      </c>
      <c r="F44" s="2" t="n">
        <f aca="false">$B$9+30*22</f>
        <v>860</v>
      </c>
      <c r="G44" s="9" t="n">
        <f aca="false">I43</f>
        <v>0</v>
      </c>
      <c r="H44" s="9" t="n">
        <f aca="false">MIN(G44,$B$5*30)</f>
        <v>0</v>
      </c>
      <c r="I44" s="9" t="n">
        <f aca="false">MAX(0,G44-H44)</f>
        <v>0</v>
      </c>
      <c r="J44" s="16" t="n">
        <f aca="false">IF(F44&gt;365,MAX(G44*$B$8*(IF(E44&gt;=10,$AB$16,$AA$16)+VLOOKUP(F44,$Z$6:$AA$13,2,TRUE())),G44*$AA$15),G44*$B$8*(IF(E44&gt;=10,$AB$16,$AA$16)+VLOOKUP(F44,$Z$6:$AA$13,2,TRUE())))</f>
        <v>0</v>
      </c>
      <c r="K44" s="16" t="n">
        <f aca="false">H44*$B$7-J44</f>
        <v>0</v>
      </c>
      <c r="L44" s="19" t="n">
        <f aca="false">(1+$B$13/12)^22</f>
        <v>1.24471585975092</v>
      </c>
      <c r="M44" s="16" t="n">
        <f aca="false">K44/L44</f>
        <v>0</v>
      </c>
      <c r="O44" s="2" t="n">
        <v>22</v>
      </c>
      <c r="P44" s="2" t="n">
        <f aca="false">MOD($B$10+22-1,12)+1</f>
        <v>8</v>
      </c>
      <c r="Q44" s="2" t="n">
        <f aca="false">$B$9+30*22</f>
        <v>860</v>
      </c>
      <c r="R44" s="9" t="n">
        <f aca="false">T43</f>
        <v>0</v>
      </c>
      <c r="S44" s="9" t="n">
        <f aca="false">MIN(R44,$B$5*30)</f>
        <v>0</v>
      </c>
      <c r="T44" s="9" t="n">
        <f aca="false">MAX(0,R44-S44)</f>
        <v>0</v>
      </c>
      <c r="U44" s="16" t="n">
        <f aca="false">IF(Q44&gt;365,MAX(R44*$B$8*(IF(P44&gt;=10,$AB$16,$AA$16)+VLOOKUP(Q44,$Z$6:$AA$13,2,TRUE())),R44*$AA$15),R44*$B$8*(IF(P44&gt;=10,$AB$16,$AA$16)+VLOOKUP(Q44,$Z$6:$AA$13,2,TRUE())))</f>
        <v>0</v>
      </c>
      <c r="V44" s="16" t="n">
        <f aca="false">S44*$B$7-U44</f>
        <v>0</v>
      </c>
      <c r="W44" s="19" t="n">
        <f aca="false">(1+$B$13/12)^22</f>
        <v>1.24471585975092</v>
      </c>
      <c r="X44" s="16" t="n">
        <f aca="false">V44/W44</f>
        <v>0</v>
      </c>
    </row>
    <row r="45" customFormat="false" ht="15" hidden="false" customHeight="false" outlineLevel="0" collapsed="false">
      <c r="D45" s="2" t="n">
        <v>23</v>
      </c>
      <c r="E45" s="2" t="n">
        <f aca="false">MOD($B$10+23-1,12)+1</f>
        <v>9</v>
      </c>
      <c r="F45" s="2" t="n">
        <f aca="false">$B$9+30*23</f>
        <v>890</v>
      </c>
      <c r="G45" s="9" t="n">
        <f aca="false">I44</f>
        <v>0</v>
      </c>
      <c r="H45" s="9" t="n">
        <f aca="false">MIN(G45,$B$5*30)</f>
        <v>0</v>
      </c>
      <c r="I45" s="9" t="n">
        <f aca="false">MAX(0,G45-H45)</f>
        <v>0</v>
      </c>
      <c r="J45" s="16" t="n">
        <f aca="false">IF(F45&gt;365,MAX(G45*$B$8*(IF(E45&gt;=10,$AB$16,$AA$16)+VLOOKUP(F45,$Z$6:$AA$13,2,TRUE())),G45*$AA$15),G45*$B$8*(IF(E45&gt;=10,$AB$16,$AA$16)+VLOOKUP(F45,$Z$6:$AA$13,2,TRUE())))</f>
        <v>0</v>
      </c>
      <c r="K45" s="16" t="n">
        <f aca="false">H45*$B$7-J45</f>
        <v>0</v>
      </c>
      <c r="L45" s="19" t="n">
        <f aca="false">(1+$B$13/12)^23</f>
        <v>1.25716301834843</v>
      </c>
      <c r="M45" s="16" t="n">
        <f aca="false">K45/L45</f>
        <v>0</v>
      </c>
      <c r="O45" s="2" t="n">
        <v>23</v>
      </c>
      <c r="P45" s="2" t="n">
        <f aca="false">MOD($B$10+23-1,12)+1</f>
        <v>9</v>
      </c>
      <c r="Q45" s="2" t="n">
        <f aca="false">$B$9+30*23</f>
        <v>890</v>
      </c>
      <c r="R45" s="9" t="n">
        <f aca="false">T44</f>
        <v>0</v>
      </c>
      <c r="S45" s="9" t="n">
        <f aca="false">MIN(R45,$B$5*30)</f>
        <v>0</v>
      </c>
      <c r="T45" s="9" t="n">
        <f aca="false">MAX(0,R45-S45)</f>
        <v>0</v>
      </c>
      <c r="U45" s="16" t="n">
        <f aca="false">IF(Q45&gt;365,MAX(R45*$B$8*(IF(P45&gt;=10,$AB$16,$AA$16)+VLOOKUP(Q45,$Z$6:$AA$13,2,TRUE())),R45*$AA$15),R45*$B$8*(IF(P45&gt;=10,$AB$16,$AA$16)+VLOOKUP(Q45,$Z$6:$AA$13,2,TRUE())))</f>
        <v>0</v>
      </c>
      <c r="V45" s="16" t="n">
        <f aca="false">S45*$B$7-U45</f>
        <v>0</v>
      </c>
      <c r="W45" s="19" t="n">
        <f aca="false">(1+$B$13/12)^23</f>
        <v>1.25716301834843</v>
      </c>
      <c r="X45" s="16" t="n">
        <f aca="false">V45/W45</f>
        <v>0</v>
      </c>
    </row>
    <row r="46" customFormat="false" ht="15" hidden="false" customHeight="false" outlineLevel="0" collapsed="false">
      <c r="D46" s="2" t="n">
        <v>24</v>
      </c>
      <c r="E46" s="2" t="n">
        <f aca="false">MOD($B$10+24-1,12)+1</f>
        <v>10</v>
      </c>
      <c r="F46" s="2" t="n">
        <f aca="false">$B$9+30*24</f>
        <v>920</v>
      </c>
      <c r="G46" s="9" t="n">
        <f aca="false">I45</f>
        <v>0</v>
      </c>
      <c r="H46" s="9" t="n">
        <f aca="false">MIN(G46,$B$5*30)</f>
        <v>0</v>
      </c>
      <c r="I46" s="9" t="n">
        <f aca="false">MAX(0,G46-H46)</f>
        <v>0</v>
      </c>
      <c r="J46" s="16" t="n">
        <f aca="false">IF(F46&gt;365,MAX(G46*$B$8*(IF(E46&gt;=10,$AB$16,$AA$16)+VLOOKUP(F46,$Z$6:$AA$13,2,TRUE())),G46*$AA$15),G46*$B$8*(IF(E46&gt;=10,$AB$16,$AA$16)+VLOOKUP(F46,$Z$6:$AA$13,2,TRUE())))</f>
        <v>0</v>
      </c>
      <c r="K46" s="16" t="n">
        <f aca="false">H46*$B$7-J46</f>
        <v>0</v>
      </c>
      <c r="L46" s="19" t="n">
        <f aca="false">(1+$B$13/12)^24</f>
        <v>1.26973464853191</v>
      </c>
      <c r="M46" s="16" t="n">
        <f aca="false">K46/L46</f>
        <v>0</v>
      </c>
      <c r="O46" s="2" t="n">
        <v>24</v>
      </c>
      <c r="P46" s="2" t="n">
        <f aca="false">MOD($B$10+24-1,12)+1</f>
        <v>10</v>
      </c>
      <c r="Q46" s="2" t="n">
        <f aca="false">$B$9+30*24</f>
        <v>920</v>
      </c>
      <c r="R46" s="9" t="n">
        <f aca="false">T45</f>
        <v>0</v>
      </c>
      <c r="S46" s="9" t="n">
        <f aca="false">MIN(R46,$B$5*30)</f>
        <v>0</v>
      </c>
      <c r="T46" s="9" t="n">
        <f aca="false">MAX(0,R46-S46)</f>
        <v>0</v>
      </c>
      <c r="U46" s="16" t="n">
        <f aca="false">IF(Q46&gt;365,MAX(R46*$B$8*(IF(P46&gt;=10,$AB$16,$AA$16)+VLOOKUP(Q46,$Z$6:$AA$13,2,TRUE())),R46*$AA$15),R46*$B$8*(IF(P46&gt;=10,$AB$16,$AA$16)+VLOOKUP(Q46,$Z$6:$AA$13,2,TRUE())))</f>
        <v>0</v>
      </c>
      <c r="V46" s="16" t="n">
        <f aca="false">S46*$B$7-U46</f>
        <v>0</v>
      </c>
      <c r="W46" s="19" t="n">
        <f aca="false">(1+$B$13/12)^24</f>
        <v>1.26973464853191</v>
      </c>
      <c r="X46" s="16" t="n">
        <f aca="false">V46/W46</f>
        <v>0</v>
      </c>
    </row>
    <row r="47" customFormat="false" ht="15" hidden="false" customHeight="false" outlineLevel="0" collapsed="false">
      <c r="D47" s="2" t="s">
        <v>153</v>
      </c>
      <c r="M47" s="16" t="n">
        <f aca="false">I46*$B$6*$B$12/(1+$B$13/12)^24</f>
        <v>0</v>
      </c>
      <c r="O47" s="2" t="s">
        <v>153</v>
      </c>
      <c r="X47" s="16" t="n">
        <f aca="false">T46*$B$6*$B$12/(1+$B$13/12)^24</f>
        <v>0</v>
      </c>
    </row>
    <row r="49" customFormat="false" ht="15" hidden="false" customHeight="false" outlineLevel="0" collapsed="false">
      <c r="A49" s="4" t="s">
        <v>154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4" min="3" style="0" width="22"/>
    <col collapsed="false" customWidth="true" hidden="false" outlineLevel="0" max="5" min="5" style="0" width="20"/>
  </cols>
  <sheetData>
    <row r="1" customFormat="false" ht="19.7" hidden="false" customHeight="false" outlineLevel="0" collapsed="false">
      <c r="A1" s="1" t="s">
        <v>155</v>
      </c>
    </row>
    <row r="2" customFormat="false" ht="15" hidden="false" customHeight="false" outlineLevel="0" collapsed="false">
      <c r="A2" s="4" t="s">
        <v>156</v>
      </c>
    </row>
    <row r="4" customFormat="false" ht="15" hidden="false" customHeight="false" outlineLevel="0" collapsed="false">
      <c r="A4" s="2" t="s">
        <v>157</v>
      </c>
      <c r="B4" s="7" t="n">
        <v>10.6945</v>
      </c>
    </row>
    <row r="5" customFormat="false" ht="15" hidden="false" customHeight="false" outlineLevel="0" collapsed="false">
      <c r="A5" s="2" t="s">
        <v>158</v>
      </c>
      <c r="B5" s="19" t="n">
        <f aca="false">'Your wire'!B4</f>
        <v>17.1809</v>
      </c>
      <c r="C5" s="19" t="n">
        <f aca="false">'Your wire'!B18</f>
        <v>1981</v>
      </c>
      <c r="D5" s="19" t="n">
        <f aca="false">'Your wire'!B15</f>
        <v>7.14441404905841</v>
      </c>
      <c r="E5" s="19" t="n">
        <f aca="false">'Your wire'!B16</f>
        <v>0.271559813513748</v>
      </c>
    </row>
    <row r="7" customFormat="false" ht="15" hidden="false" customHeight="false" outlineLevel="0" collapsed="false">
      <c r="A7" s="10" t="s">
        <v>159</v>
      </c>
      <c r="B7" s="10" t="s">
        <v>160</v>
      </c>
      <c r="C7" s="10" t="s">
        <v>161</v>
      </c>
      <c r="D7" s="10" t="s">
        <v>162</v>
      </c>
      <c r="E7" s="10" t="s">
        <v>163</v>
      </c>
    </row>
    <row r="8" customFormat="false" ht="15" hidden="false" customHeight="false" outlineLevel="0" collapsed="false">
      <c r="A8" s="2" t="n">
        <v>0</v>
      </c>
      <c r="B8" s="17" t="n">
        <f aca="false">MAX(1,ROUND($C$5-A8*$B$5,0))</f>
        <v>1981</v>
      </c>
      <c r="C8" s="26" t="n">
        <f aca="false">1-LOGNORMDIST(B8,$D$5,$E$5)</f>
        <v>0.049898733668315</v>
      </c>
      <c r="D8" s="9" t="n">
        <f aca="false">EXP($D$5+$E$5^2/2)*NORMSDIST(($D$5+$E$5^2-LN(B8))/$E$5)-B8*NORMSDIST(($D$5-LN(B8))/$E$5)</f>
        <v>12.4680735218415</v>
      </c>
      <c r="E8" s="16" t="n">
        <f aca="false">D8*$B$4</f>
        <v>133.339812279334</v>
      </c>
    </row>
    <row r="9" customFormat="false" ht="15" hidden="false" customHeight="false" outlineLevel="0" collapsed="false">
      <c r="A9" s="2" t="n">
        <v>1</v>
      </c>
      <c r="B9" s="17" t="n">
        <f aca="false">MAX(1,ROUND($C$5-A9*$B$5,0))</f>
        <v>1964</v>
      </c>
      <c r="C9" s="26" t="n">
        <f aca="false">1-LOGNORMDIST(B9,$D$5,$E$5)</f>
        <v>0.0532529705764604</v>
      </c>
      <c r="D9" s="9" t="n">
        <f aca="false">EXP($D$5+$E$5^2/2)*NORMSDIST(($D$5+$E$5^2-LN(B9))/$E$5)-B9*NORMSDIST(($D$5-LN(B9))/$E$5)</f>
        <v>13.3445762590292</v>
      </c>
      <c r="E9" s="16" t="n">
        <f aca="false">D9*$B$4</f>
        <v>142.713570802188</v>
      </c>
    </row>
    <row r="10" customFormat="false" ht="15" hidden="false" customHeight="false" outlineLevel="0" collapsed="false">
      <c r="A10" s="2" t="n">
        <v>2</v>
      </c>
      <c r="B10" s="17" t="n">
        <f aca="false">MAX(1,ROUND($C$5-A10*$B$5,0))</f>
        <v>1947</v>
      </c>
      <c r="C10" s="26" t="n">
        <f aca="false">1-LOGNORMDIST(B10,$D$5,$E$5)</f>
        <v>0.0568149791730018</v>
      </c>
      <c r="D10" s="9" t="n">
        <f aca="false">EXP($D$5+$E$5^2/2)*NORMSDIST(($D$5+$E$5^2-LN(B10))/$E$5)-B10*NORMSDIST(($D$5-LN(B10))/$E$5)</f>
        <v>14.2798518223138</v>
      </c>
      <c r="E10" s="16" t="n">
        <f aca="false">D10*$B$4</f>
        <v>152.715875313735</v>
      </c>
    </row>
    <row r="11" customFormat="false" ht="15" hidden="false" customHeight="false" outlineLevel="0" collapsed="false">
      <c r="A11" s="2" t="n">
        <v>3</v>
      </c>
      <c r="B11" s="17" t="n">
        <f aca="false">MAX(1,ROUND($C$5-A11*$B$5,0))</f>
        <v>1929</v>
      </c>
      <c r="C11" s="26" t="n">
        <f aca="false">1-LOGNORMDIST(B11,$D$5,$E$5)</f>
        <v>0.0608251698497783</v>
      </c>
      <c r="D11" s="9" t="n">
        <f aca="false">EXP($D$5+$E$5^2/2)*NORMSDIST(($D$5+$E$5^2-LN(B11))/$E$5)-B11*NORMSDIST(($D$5-LN(B11))/$E$5)</f>
        <v>15.3382353482015</v>
      </c>
      <c r="E11" s="16" t="n">
        <f aca="false">D11*$B$4</f>
        <v>164.034757931341</v>
      </c>
    </row>
    <row r="12" customFormat="false" ht="15" hidden="false" customHeight="false" outlineLevel="0" collapsed="false">
      <c r="A12" s="2" t="n">
        <v>4</v>
      </c>
      <c r="B12" s="17" t="n">
        <f aca="false">MAX(1,ROUND($C$5-A12*$B$5,0))</f>
        <v>1912</v>
      </c>
      <c r="C12" s="26" t="n">
        <f aca="false">1-LOGNORMDIST(B12,$D$5,$E$5)</f>
        <v>0.0648498744518586</v>
      </c>
      <c r="D12" s="9" t="n">
        <f aca="false">EXP($D$5+$E$5^2/2)*NORMSDIST(($D$5+$E$5^2-LN(B12))/$E$5)-B12*NORMSDIST(($D$5-LN(B12))/$E$5)</f>
        <v>16.406138125263</v>
      </c>
      <c r="E12" s="16" t="n">
        <f aca="false">D12*$B$4</f>
        <v>175.455444180625</v>
      </c>
    </row>
    <row r="13" customFormat="false" ht="15" hidden="false" customHeight="false" outlineLevel="0" collapsed="false">
      <c r="A13" s="2" t="n">
        <v>5</v>
      </c>
      <c r="B13" s="17" t="n">
        <f aca="false">MAX(1,ROUND($C$5-A13*$B$5,0))</f>
        <v>1895</v>
      </c>
      <c r="C13" s="26" t="n">
        <f aca="false">1-LOGNORMDIST(B13,$D$5,$E$5)</f>
        <v>0.0691170444735807</v>
      </c>
      <c r="D13" s="9" t="n">
        <f aca="false">EXP($D$5+$E$5^2/2)*NORMSDIST(($D$5+$E$5^2-LN(B13))/$E$5)-B13*NORMSDIST(($D$5-LN(B13))/$E$5)</f>
        <v>17.5445049845256</v>
      </c>
      <c r="E13" s="16" t="n">
        <f aca="false">D13*$B$4</f>
        <v>187.62970855701</v>
      </c>
    </row>
    <row r="14" customFormat="false" ht="15" hidden="false" customHeight="false" outlineLevel="0" collapsed="false">
      <c r="A14" s="2" t="n">
        <v>6</v>
      </c>
      <c r="B14" s="17" t="n">
        <f aca="false">MAX(1,ROUND($C$5-A14*$B$5,0))</f>
        <v>1878</v>
      </c>
      <c r="C14" s="26" t="n">
        <f aca="false">1-LOGNORMDIST(B14,$D$5,$E$5)</f>
        <v>0.0736387463453931</v>
      </c>
      <c r="D14" s="9" t="n">
        <f aca="false">EXP($D$5+$E$5^2/2)*NORMSDIST(($D$5+$E$5^2-LN(B14))/$E$5)-B14*NORMSDIST(($D$5-LN(B14))/$E$5)</f>
        <v>18.7575599222124</v>
      </c>
      <c r="E14" s="16" t="n">
        <f aca="false">D14*$B$4</f>
        <v>200.6027245881</v>
      </c>
    </row>
    <row r="15" customFormat="false" ht="15" hidden="false" customHeight="false" outlineLevel="0" collapsed="false">
      <c r="A15" s="2" t="n">
        <v>7</v>
      </c>
      <c r="B15" s="17" t="n">
        <f aca="false">MAX(1,ROUND($C$5-A15*$B$5,0))</f>
        <v>1861</v>
      </c>
      <c r="C15" s="26" t="n">
        <f aca="false">1-LOGNORMDIST(B15,$D$5,$E$5)</f>
        <v>0.0784273758282118</v>
      </c>
      <c r="D15" s="9" t="n">
        <f aca="false">EXP($D$5+$E$5^2/2)*NORMSDIST(($D$5+$E$5^2-LN(B15))/$E$5)-B15*NORMSDIST(($D$5-LN(B15))/$E$5)</f>
        <v>20.0497348920152</v>
      </c>
      <c r="E15" s="16" t="n">
        <f aca="false">D15*$B$4</f>
        <v>214.421889802657</v>
      </c>
    </row>
    <row r="16" customFormat="false" ht="15" hidden="false" customHeight="false" outlineLevel="0" collapsed="false">
      <c r="A16" s="2" t="n">
        <v>8</v>
      </c>
      <c r="B16" s="17" t="n">
        <f aca="false">MAX(1,ROUND($C$5-A16*$B$5,0))</f>
        <v>1844</v>
      </c>
      <c r="C16" s="26" t="n">
        <f aca="false">1-LOGNORMDIST(B16,$D$5,$E$5)</f>
        <v>0.0834956354491804</v>
      </c>
      <c r="D16" s="9" t="n">
        <f aca="false">EXP($D$5+$E$5^2/2)*NORMSDIST(($D$5+$E$5^2-LN(B16))/$E$5)-B16*NORMSDIST(($D$5-LN(B16))/$E$5)</f>
        <v>21.4256752182385</v>
      </c>
      <c r="E16" s="16" t="n">
        <f aca="false">D16*$B$4</f>
        <v>229.136883621452</v>
      </c>
    </row>
    <row r="17" customFormat="false" ht="15" hidden="false" customHeight="false" outlineLevel="0" collapsed="false">
      <c r="A17" s="2" t="n">
        <v>9</v>
      </c>
      <c r="B17" s="17" t="n">
        <f aca="false">MAX(1,ROUND($C$5-A17*$B$5,0))</f>
        <v>1826</v>
      </c>
      <c r="C17" s="26" t="n">
        <f aca="false">1-LOGNORMDIST(B17,$D$5,$E$5)</f>
        <v>0.0891812467700818</v>
      </c>
      <c r="D17" s="9" t="n">
        <f aca="false">EXP($D$5+$E$5^2/2)*NORMSDIST(($D$5+$E$5^2-LN(B17))/$E$5)-B17*NORMSDIST(($D$5-LN(B17))/$E$5)</f>
        <v>22.9792633750168</v>
      </c>
      <c r="E17" s="16" t="n">
        <f aca="false">D17*$B$4</f>
        <v>245.751732164117</v>
      </c>
    </row>
    <row r="18" customFormat="false" ht="15" hidden="false" customHeight="false" outlineLevel="0" collapsed="false">
      <c r="A18" s="2" t="n">
        <v>10</v>
      </c>
      <c r="B18" s="17" t="n">
        <f aca="false">MAX(1,ROUND($C$5-A18*$B$5,0))</f>
        <v>1809</v>
      </c>
      <c r="C18" s="26" t="n">
        <f aca="false">1-LOGNORMDIST(B18,$D$5,$E$5)</f>
        <v>0.0948663674607038</v>
      </c>
      <c r="D18" s="9" t="n">
        <f aca="false">EXP($D$5+$E$5^2/2)*NORMSDIST(($D$5+$E$5^2-LN(B18))/$E$5)-B18*NORMSDIST(($D$5-LN(B18))/$E$5)</f>
        <v>24.543224229697</v>
      </c>
      <c r="E18" s="16" t="n">
        <f aca="false">D18*$B$4</f>
        <v>262.477511524495</v>
      </c>
    </row>
    <row r="19" customFormat="false" ht="15" hidden="false" customHeight="false" outlineLevel="0" collapsed="false">
      <c r="A19" s="2" t="n">
        <v>11</v>
      </c>
      <c r="B19" s="17" t="n">
        <f aca="false">MAX(1,ROUND($C$5-A19*$B$5,0))</f>
        <v>1792</v>
      </c>
      <c r="C19" s="26" t="n">
        <f aca="false">1-LOGNORMDIST(B19,$D$5,$E$5)</f>
        <v>0.100871564581777</v>
      </c>
      <c r="D19" s="9" t="n">
        <f aca="false">EXP($D$5+$E$5^2/2)*NORMSDIST(($D$5+$E$5^2-LN(B19))/$E$5)-B19*NORMSDIST(($D$5-LN(B19))/$E$5)</f>
        <v>26.2065336041852</v>
      </c>
      <c r="E19" s="16" t="n">
        <f aca="false">D19*$B$4</f>
        <v>280.265773629958</v>
      </c>
    </row>
    <row r="20" customFormat="false" ht="15" hidden="false" customHeight="false" outlineLevel="0" collapsed="false">
      <c r="A20" s="2" t="n">
        <v>12</v>
      </c>
      <c r="B20" s="17" t="n">
        <f aca="false">MAX(1,ROUND($C$5-A20*$B$5,0))</f>
        <v>1775</v>
      </c>
      <c r="C20" s="26" t="n">
        <f aca="false">1-LOGNORMDIST(B20,$D$5,$E$5)</f>
        <v>0.10721045094627</v>
      </c>
      <c r="D20" s="9" t="n">
        <f aca="false">EXP($D$5+$E$5^2/2)*NORMSDIST(($D$5+$E$5^2-LN(B20))/$E$5)-B20*NORMSDIST(($D$5-LN(B20))/$E$5)</f>
        <v>27.9747483097662</v>
      </c>
      <c r="E20" s="16" t="n">
        <f aca="false">D20*$B$4</f>
        <v>299.175945798795</v>
      </c>
    </row>
    <row r="21" customFormat="false" ht="15" hidden="false" customHeight="false" outlineLevel="0" collapsed="false">
      <c r="A21" s="2" t="n">
        <v>13</v>
      </c>
      <c r="B21" s="17" t="n">
        <f aca="false">MAX(1,ROUND($C$5-A21*$B$5,0))</f>
        <v>1758</v>
      </c>
      <c r="C21" s="26" t="n">
        <f aca="false">1-LOGNORMDIST(B21,$D$5,$E$5)</f>
        <v>0.113896751981619</v>
      </c>
      <c r="D21" s="9" t="n">
        <f aca="false">EXP($D$5+$E$5^2/2)*NORMSDIST(($D$5+$E$5^2-LN(B21))/$E$5)-B21*NORMSDIST(($D$5-LN(B21))/$E$5)</f>
        <v>29.8536576088594</v>
      </c>
      <c r="E21" s="16" t="n">
        <f aca="false">D21*$B$4</f>
        <v>319.269941297947</v>
      </c>
    </row>
    <row r="22" customFormat="false" ht="15" hidden="false" customHeight="false" outlineLevel="0" collapsed="false">
      <c r="A22" s="2" t="n">
        <v>14</v>
      </c>
      <c r="B22" s="17" t="n">
        <f aca="false">MAX(1,ROUND($C$5-A22*$B$5,0))</f>
        <v>1740</v>
      </c>
      <c r="C22" s="26" t="n">
        <f aca="false">1-LOGNORMDIST(B22,$D$5,$E$5)</f>
        <v>0.121370350073504</v>
      </c>
      <c r="D22" s="9" t="n">
        <f aca="false">EXP($D$5+$E$5^2/2)*NORMSDIST(($D$5+$E$5^2-LN(B22))/$E$5)-B22*NORMSDIST(($D$5-LN(B22))/$E$5)</f>
        <v>31.9704418444533</v>
      </c>
      <c r="E22" s="16" t="n">
        <f aca="false">D22*$B$4</f>
        <v>341.907890305505</v>
      </c>
    </row>
    <row r="23" customFormat="false" ht="15" hidden="false" customHeight="false" outlineLevel="0" collapsed="false">
      <c r="A23" s="2" t="n">
        <v>15</v>
      </c>
      <c r="B23" s="17" t="n">
        <f aca="false">MAX(1,ROUND($C$5-A23*$B$5,0))</f>
        <v>1723</v>
      </c>
      <c r="C23" s="26" t="n">
        <f aca="false">1-LOGNORMDIST(B23,$D$5,$E$5)</f>
        <v>0.128815298600209</v>
      </c>
      <c r="D23" s="9" t="n">
        <f aca="false">EXP($D$5+$E$5^2/2)*NORMSDIST(($D$5+$E$5^2-LN(B23))/$E$5)-B23*NORMSDIST(($D$5-LN(B23))/$E$5)</f>
        <v>34.0964777841183</v>
      </c>
      <c r="E23" s="16" t="n">
        <f aca="false">D23*$B$4</f>
        <v>364.644781662253</v>
      </c>
    </row>
    <row r="24" customFormat="false" ht="15" hidden="false" customHeight="false" outlineLevel="0" collapsed="false">
      <c r="A24" s="2" t="n">
        <v>16</v>
      </c>
      <c r="B24" s="17" t="n">
        <f aca="false">MAX(1,ROUND($C$5-A24*$B$5,0))</f>
        <v>1706</v>
      </c>
      <c r="C24" s="26" t="n">
        <f aca="false">1-LOGNORMDIST(B24,$D$5,$E$5)</f>
        <v>0.136649706927467</v>
      </c>
      <c r="D24" s="9" t="n">
        <f aca="false">EXP($D$5+$E$5^2/2)*NORMSDIST(($D$5+$E$5^2-LN(B24))/$E$5)-B24*NORMSDIST(($D$5-LN(B24))/$E$5)</f>
        <v>36.3523689668307</v>
      </c>
      <c r="E24" s="16" t="n">
        <f aca="false">D24*$B$4</f>
        <v>388.77040991577</v>
      </c>
    </row>
    <row r="25" customFormat="false" ht="15" hidden="false" customHeight="false" outlineLevel="0" collapsed="false">
      <c r="A25" s="2" t="n">
        <v>17</v>
      </c>
      <c r="B25" s="17" t="n">
        <f aca="false">MAX(1,ROUND($C$5-A25*$B$5,0))</f>
        <v>1689</v>
      </c>
      <c r="C25" s="26" t="n">
        <f aca="false">1-LOGNORMDIST(B25,$D$5,$E$5)</f>
        <v>0.144887093383138</v>
      </c>
      <c r="D25" s="9" t="n">
        <f aca="false">EXP($D$5+$E$5^2/2)*NORMSDIST(($D$5+$E$5^2-LN(B25))/$E$5)-B25*NORMSDIST(($D$5-LN(B25))/$E$5)</f>
        <v>38.7448514102105</v>
      </c>
      <c r="E25" s="16" t="n">
        <f aca="false">D25*$B$4</f>
        <v>414.356813406496</v>
      </c>
    </row>
    <row r="26" customFormat="false" ht="15" hidden="false" customHeight="false" outlineLevel="0" collapsed="false">
      <c r="A26" s="2" t="n">
        <v>18</v>
      </c>
      <c r="B26" s="17" t="n">
        <f aca="false">MAX(1,ROUND($C$5-A26*$B$5,0))</f>
        <v>1672</v>
      </c>
      <c r="C26" s="26" t="n">
        <f aca="false">1-LOGNORMDIST(B26,$D$5,$E$5)</f>
        <v>0.153540722054457</v>
      </c>
      <c r="D26" s="9" t="n">
        <f aca="false">EXP($D$5+$E$5^2/2)*NORMSDIST(($D$5+$E$5^2-LN(B26))/$E$5)-B26*NORMSDIST(($D$5-LN(B26))/$E$5)</f>
        <v>41.2808889139237</v>
      </c>
      <c r="E26" s="16" t="n">
        <f aca="false">D26*$B$4</f>
        <v>441.478466489957</v>
      </c>
    </row>
    <row r="27" customFormat="false" ht="15" hidden="false" customHeight="false" outlineLevel="0" collapsed="false">
      <c r="A27" s="2" t="n">
        <v>19</v>
      </c>
      <c r="B27" s="17" t="n">
        <f aca="false">MAX(1,ROUND($C$5-A27*$B$5,0))</f>
        <v>1655</v>
      </c>
      <c r="C27" s="26" t="n">
        <f aca="false">1-LOGNORMDIST(B27,$D$5,$E$5)</f>
        <v>0.162623505630198</v>
      </c>
      <c r="D27" s="9" t="n">
        <f aca="false">EXP($D$5+$E$5^2/2)*NORMSDIST(($D$5+$E$5^2-LN(B27))/$E$5)-B27*NORMSDIST(($D$5-LN(B27))/$E$5)</f>
        <v>43.9676679240369</v>
      </c>
      <c r="E27" s="16" t="n">
        <f aca="false">D27*$B$4</f>
        <v>470.212224613613</v>
      </c>
    </row>
    <row r="28" customFormat="false" ht="15" hidden="false" customHeight="false" outlineLevel="0" collapsed="false">
      <c r="A28" s="2" t="n">
        <v>20</v>
      </c>
      <c r="B28" s="17" t="n">
        <f aca="false">MAX(1,ROUND($C$5-A28*$B$5,0))</f>
        <v>1637</v>
      </c>
      <c r="C28" s="26" t="n">
        <f aca="false">1-LOGNORMDIST(B28,$D$5,$E$5)</f>
        <v>0.172722167717997</v>
      </c>
      <c r="D28" s="9" t="n">
        <f aca="false">EXP($D$5+$E$5^2/2)*NORMSDIST(($D$5+$E$5^2-LN(B28))/$E$5)-B28*NORMSDIST(($D$5-LN(B28))/$E$5)</f>
        <v>46.9850255741177</v>
      </c>
      <c r="E28" s="16" t="n">
        <f aca="false">D28*$B$4</f>
        <v>502.481356002402</v>
      </c>
    </row>
    <row r="29" customFormat="false" ht="15" hidden="false" customHeight="false" outlineLevel="0" collapsed="false">
      <c r="A29" s="2" t="n">
        <v>21</v>
      </c>
      <c r="B29" s="17" t="n">
        <f aca="false">MAX(1,ROUND($C$5-A29*$B$5,0))</f>
        <v>1620</v>
      </c>
      <c r="C29" s="26" t="n">
        <f aca="false">1-LOGNORMDIST(B29,$D$5,$E$5)</f>
        <v>0.182727086945666</v>
      </c>
      <c r="D29" s="9" t="n">
        <f aca="false">EXP($D$5+$E$5^2/2)*NORMSDIST(($D$5+$E$5^2-LN(B29))/$E$5)-B29*NORMSDIST(($D$5-LN(B29))/$E$5)</f>
        <v>50.0056927363912</v>
      </c>
      <c r="E29" s="16" t="n">
        <f aca="false">D29*$B$4</f>
        <v>534.785880969336</v>
      </c>
    </row>
    <row r="30" customFormat="false" ht="15" hidden="false" customHeight="false" outlineLevel="0" collapsed="false">
      <c r="A30" s="2" t="n">
        <v>22</v>
      </c>
      <c r="B30" s="17" t="n">
        <f aca="false">MAX(1,ROUND($C$5-A30*$B$5,0))</f>
        <v>1603</v>
      </c>
      <c r="C30" s="26" t="n">
        <f aca="false">1-LOGNORMDIST(B30,$D$5,$E$5)</f>
        <v>0.193197320443327</v>
      </c>
      <c r="D30" s="9" t="n">
        <f aca="false">EXP($D$5+$E$5^2/2)*NORMSDIST(($D$5+$E$5^2-LN(B30))/$E$5)-B30*NORMSDIST(($D$5-LN(B30))/$E$5)</f>
        <v>53.2003834690009</v>
      </c>
      <c r="E30" s="16" t="n">
        <f aca="false">D30*$B$4</f>
        <v>568.951501009231</v>
      </c>
    </row>
    <row r="31" customFormat="false" ht="15" hidden="false" customHeight="false" outlineLevel="0" collapsed="false">
      <c r="A31" s="2" t="n">
        <v>23</v>
      </c>
      <c r="B31" s="17" t="n">
        <f aca="false">MAX(1,ROUND($C$5-A31*$B$5,0))</f>
        <v>1586</v>
      </c>
      <c r="C31" s="26" t="n">
        <f aca="false">1-LOGNORMDIST(B31,$D$5,$E$5)</f>
        <v>0.204143173618114</v>
      </c>
      <c r="D31" s="9" t="n">
        <f aca="false">EXP($D$5+$E$5^2/2)*NORMSDIST(($D$5+$E$5^2-LN(B31))/$E$5)-B31*NORMSDIST(($D$5-LN(B31))/$E$5)</f>
        <v>56.5770969943334</v>
      </c>
      <c r="E31" s="16" t="n">
        <f aca="false">D31*$B$4</f>
        <v>605.063763805898</v>
      </c>
    </row>
    <row r="32" customFormat="false" ht="15" hidden="false" customHeight="false" outlineLevel="0" collapsed="false">
      <c r="A32" s="2" t="n">
        <v>24</v>
      </c>
      <c r="B32" s="17" t="n">
        <f aca="false">MAX(1,ROUND($C$5-A32*$B$5,0))</f>
        <v>1569</v>
      </c>
      <c r="C32" s="26" t="n">
        <f aca="false">1-LOGNORMDIST(B32,$D$5,$E$5)</f>
        <v>0.215573973053422</v>
      </c>
      <c r="D32" s="9" t="n">
        <f aca="false">EXP($D$5+$E$5^2/2)*NORMSDIST(($D$5+$E$5^2-LN(B32))/$E$5)-B32*NORMSDIST(($D$5-LN(B32))/$E$5)</f>
        <v>60.1439996139533</v>
      </c>
      <c r="E32" s="16" t="n">
        <f aca="false">D32*$B$4</f>
        <v>643.210003871423</v>
      </c>
    </row>
    <row r="33" customFormat="false" ht="15" hidden="false" customHeight="false" outlineLevel="0" collapsed="false">
      <c r="A33" s="2" t="n">
        <v>25</v>
      </c>
      <c r="B33" s="17" t="n">
        <f aca="false">MAX(1,ROUND($C$5-A33*$B$5,0))</f>
        <v>1551</v>
      </c>
      <c r="C33" s="26" t="n">
        <f aca="false">1-LOGNORMDIST(B33,$D$5,$E$5)</f>
        <v>0.228214836536834</v>
      </c>
      <c r="D33" s="9" t="n">
        <f aca="false">EXP($D$5+$E$5^2/2)*NORMSDIST(($D$5+$E$5^2-LN(B33))/$E$5)-B33*NORMSDIST(($D$5-LN(B33))/$E$5)</f>
        <v>64.137263033484</v>
      </c>
      <c r="E33" s="16" t="n">
        <f aca="false">D33*$B$4</f>
        <v>685.915959511595</v>
      </c>
    </row>
    <row r="34" customFormat="false" ht="15" hidden="false" customHeight="false" outlineLevel="0" collapsed="false">
      <c r="A34" s="2" t="n">
        <v>26</v>
      </c>
      <c r="B34" s="17" t="n">
        <f aca="false">MAX(1,ROUND($C$5-A34*$B$5,0))</f>
        <v>1534</v>
      </c>
      <c r="C34" s="26" t="n">
        <f aca="false">1-LOGNORMDIST(B34,$D$5,$E$5)</f>
        <v>0.240668432615763</v>
      </c>
      <c r="D34" s="9" t="n">
        <f aca="false">EXP($D$5+$E$5^2/2)*NORMSDIST(($D$5+$E$5^2-LN(B34))/$E$5)-B34*NORMSDIST(($D$5-LN(B34))/$E$5)</f>
        <v>68.1220576958834</v>
      </c>
      <c r="E34" s="16" t="n">
        <f aca="false">D34*$B$4</f>
        <v>728.531346028625</v>
      </c>
    </row>
    <row r="35" customFormat="false" ht="15" hidden="false" customHeight="false" outlineLevel="0" collapsed="false">
      <c r="A35" s="2" t="n">
        <v>27</v>
      </c>
      <c r="B35" s="17" t="n">
        <f aca="false">MAX(1,ROUND($C$5-A35*$B$5,0))</f>
        <v>1517</v>
      </c>
      <c r="C35" s="26" t="n">
        <f aca="false">1-LOGNORMDIST(B35,$D$5,$E$5)</f>
        <v>0.253627810164264</v>
      </c>
      <c r="D35" s="9" t="n">
        <f aca="false">EXP($D$5+$E$5^2/2)*NORMSDIST(($D$5+$E$5^2-LN(B35))/$E$5)-B35*NORMSDIST(($D$5-LN(B35))/$E$5)</f>
        <v>72.3228561462992</v>
      </c>
      <c r="E35" s="16" t="n">
        <f aca="false">D35*$B$4</f>
        <v>773.456785056597</v>
      </c>
    </row>
    <row r="36" customFormat="false" ht="15" hidden="false" customHeight="false" outlineLevel="0" collapsed="false">
      <c r="A36" s="2" t="n">
        <v>28</v>
      </c>
      <c r="B36" s="17" t="n">
        <f aca="false">MAX(1,ROUND($C$5-A36*$B$5,0))</f>
        <v>1500</v>
      </c>
      <c r="C36" s="26" t="n">
        <f aca="false">1-LOGNORMDIST(B36,$D$5,$E$5)</f>
        <v>0.267096698693385</v>
      </c>
      <c r="D36" s="9" t="n">
        <f aca="false">EXP($D$5+$E$5^2/2)*NORMSDIST(($D$5+$E$5^2-LN(B36))/$E$5)-B36*NORMSDIST(($D$5-LN(B36))/$E$5)</f>
        <v>76.7482908128725</v>
      </c>
      <c r="E36" s="16" t="n">
        <f aca="false">D36*$B$4</f>
        <v>820.784596098265</v>
      </c>
    </row>
    <row r="38" customFormat="false" ht="15" hidden="false" customHeight="false" outlineLevel="0" collapsed="false">
      <c r="A38" s="4" t="s">
        <v>164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LibreOffice/26.8.0.3$Linux_X86_64 LibreOffice_project/680$Build-3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2026-10-06T06:45:21Z</dcterms:created>
  <dc:creator>Hubricon</dc:creator>
  <dc:description/>
  <dc:language>en-US</dc:language>
  <cp:lastModifiedBy/>
  <dcterms:modified xsi:type="dcterms:W3CDTF">2026-10-06T06:45:22Z</dcterms:modified>
  <cp:revision>0</cp:revision>
  <dc:subject/>
  <dc:title>Capital &amp; Cash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