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ontribution" sheetId="2" state="visible" r:id="rId4"/>
    <sheet name="Ad target" sheetId="3" state="visible" r:id="rId5"/>
    <sheet name="Customer value" sheetId="4" state="visible" r:id="rId6"/>
    <sheet name="Payback" sheetId="5" state="visible" r:id="rId7"/>
    <sheet name="Ranked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<sst xmlns="http://schemas.openxmlformats.org/spreadsheetml/2006/main" count="91" uniqueCount="88">
  <si>
    <t xml:space="preserve">The Operator's Math</t>
  </si>
  <si>
    <t xml:space="preserve">A free course from Hubricon: hubricon.com/learn/operators-math</t>
  </si>
  <si>
    <t xml:space="preserve">What this file does</t>
  </si>
  <si>
    <t xml:space="preserve">Contribution: what one order keeps before ads and after, and the break-even ROAS and ACOS it sets.</t>
  </si>
  <si>
    <t xml:space="preserve">Ad target: your target against your break-even, and what your last ad dollar returns.</t>
  </si>
  <si>
    <t xml:space="preserve">Customer value: lifetime value on revenue and on margin, LTV to CAC both ways, and the multiplier repeat customers put on the ad break-even.</t>
  </si>
  <si>
    <t xml:space="preserve">Payback: the month a new customer has paid back what they cost.</t>
  </si>
  <si>
    <t xml:space="preserve">Ranked: the numbers that mislead, by how far, on the file's own figures.</t>
  </si>
  <si>
    <t xml:space="preserve">How to use it</t>
  </si>
  <si>
    <t xml:space="preserve">Yellow cells are yours; green cells come from another sheet; everything else is a formula you can read.</t>
  </si>
  <si>
    <t xml:space="preserve">It opens on the course's example: an invented coffee roaster's 12 oz bag of whole beans. Its price, costs, customers and ads are invented; the label and payment cards are the published ones.</t>
  </si>
  <si>
    <t xml:space="preserve">Where the arithmetic comes from</t>
  </si>
  <si>
    <t xml:space="preserve">Hubricon's engine: cold/priors.py for the cards, models/clv.py for repeat customers and payback, models/ad_efficiency.py for the ad curve. Checked against the engine before this file was published.</t>
  </si>
  <si>
    <t xml:space="preserve">Contribution: what one order keeps, before ads and after</t>
  </si>
  <si>
    <t xml:space="preserve">Yellow cells are yours. One unit an order. Payment processing is charged on the whole charge; a refunded order keeps its costs.</t>
  </si>
  <si>
    <t xml:space="preserve">Price</t>
  </si>
  <si>
    <t xml:space="preserve">Landed cost a unit</t>
  </si>
  <si>
    <t xml:space="preserve">Payment processing rate (Shopify Payments Basic: 2.9%)</t>
  </si>
  <si>
    <t xml:space="preserve">Payment processing, fixed a charge</t>
  </si>
  <si>
    <t xml:space="preserve">Shipping label an order (yours to pay on free shipping)</t>
  </si>
  <si>
    <t xml:space="preserve">Packing an order: box, fill, minutes</t>
  </si>
  <si>
    <t xml:space="preserve">Share of orders refunded in full</t>
  </si>
  <si>
    <t xml:space="preserve">Ad spend per order: a month's ad spend ÷ its orders</t>
  </si>
  <si>
    <t xml:space="preserve">Gross margin a unit: price − landed cost</t>
  </si>
  <si>
    <t xml:space="preserve">Gross margin, share of price</t>
  </si>
  <si>
    <t xml:space="preserve">Payment processing an order</t>
  </si>
  <si>
    <t xml:space="preserve">Refunds an order: price × share refunded</t>
  </si>
  <si>
    <t xml:space="preserve">Contribution before ads: price − landed − processing − label − packing − refunds</t>
  </si>
  <si>
    <t xml:space="preserve">Contribution before ads, share of price</t>
  </si>
  <si>
    <t xml:space="preserve">Contribution after ads</t>
  </si>
  <si>
    <t xml:space="preserve">Contribution after ads, share of price</t>
  </si>
  <si>
    <t xml:space="preserve">Break-even ROAS on a first order: price ÷ contribution before ads</t>
  </si>
  <si>
    <t xml:space="preserve">Break-even ACOS on a first order: contribution before ads ÷ price</t>
  </si>
  <si>
    <t xml:space="preserve">Gross margin leaves out everything an order costs after the product reaches your shelf. Contribution is what the order adds to the business.</t>
  </si>
  <si>
    <t xml:space="preserve">Ad target: the break-even from your margin, and what your last dollar returns</t>
  </si>
  <si>
    <t xml:space="preserve">Green cells come from other sheets; yellow cells are yours. Paste a campaign's days below: spend, and the sales the platform credits to it.</t>
  </si>
  <si>
    <t xml:space="preserve">Contribution before ads</t>
  </si>
  <si>
    <t xml:space="preserve">Your ROAS target</t>
  </si>
  <si>
    <t xml:space="preserve">Lifetime multiplier (Customer value sheet)</t>
  </si>
  <si>
    <t xml:space="preserve">Break-even ROAS on a first order: price ÷ contribution</t>
  </si>
  <si>
    <t xml:space="preserve">Break-even ACOS on a first order</t>
  </si>
  <si>
    <t xml:space="preserve">What one ad sale costs at your target: price ÷ target</t>
  </si>
  <si>
    <t xml:space="preserve">Kept (or lost, if negative) on each ad sale at your target</t>
  </si>
  <si>
    <t xml:space="preserve">Break-even ROAS with the customers who come back: first-order break-even ÷ multiplier</t>
  </si>
  <si>
    <t xml:space="preserve">Average ROAS over the days below: total sales ÷ total spend</t>
  </si>
  <si>
    <t xml:space="preserve">A straight line through the days: extra sales per extra dollar (a rough read of the last dollar)</t>
  </si>
  <si>
    <t xml:space="preserve">The straight line is a rough read. Hubricon's engine fits a curve that bends, chooses its shape out of sample, and gives the last dollar's return with an interval.</t>
  </si>
  <si>
    <t xml:space="preserve">Day</t>
  </si>
  <si>
    <t xml:space="preserve">Spend</t>
  </si>
  <si>
    <t xml:space="preserve">Sales the platform credits</t>
  </si>
  <si>
    <t xml:space="preserve">Customer value: lifetime value on revenue and on margin, against what a customer costs</t>
  </si>
  <si>
    <t xml:space="preserve">Yellow cells are yours. Read the repeat orders from your own orders (the course's reader does it in your browser), or from Hubricon's engine.</t>
  </si>
  <si>
    <t xml:space="preserve">First order value</t>
  </si>
  <si>
    <t xml:space="preserve">Repeat order value</t>
  </si>
  <si>
    <t xml:space="preserve">Repeat orders a new customer makes in 52 weeks</t>
  </si>
  <si>
    <t xml:space="preserve">Margin rate: contribution before ads ÷ price</t>
  </si>
  <si>
    <t xml:space="preserve">Acquisition cost a new customer (CAC): ad spend ÷ new customers</t>
  </si>
  <si>
    <t xml:space="preserve">Repeat orders in 52 weeks, the average customer already on file</t>
  </si>
  <si>
    <t xml:space="preserve">Annual discount rate</t>
  </si>
  <si>
    <t xml:space="preserve">Lifetime value on revenue, 52 weeks: first + repeats × repeat value</t>
  </si>
  <si>
    <t xml:space="preserve">LTV to CAC, on revenue</t>
  </si>
  <si>
    <t xml:space="preserve">Lifetime value on margin, 52 weeks</t>
  </si>
  <si>
    <t xml:space="preserve">LTV to CAC, on margin</t>
  </si>
  <si>
    <t xml:space="preserve">Lifetime multiplier for the ad break-even: 1 + repeats × (repeat ÷ first) × discount</t>
  </si>
  <si>
    <t xml:space="preserve">The multiplier uses the customers already on file, most of whom have bought before, and a year's discount: the cautious figure, as Hubricon's engine prices it. Revenue is not what a customer is worth; margin is.</t>
  </si>
  <si>
    <t xml:space="preserve">Payback: how many months until a new customer has paid back what they cost</t>
  </si>
  <si>
    <t xml:space="preserve">Green cells come from Customer value; the repeat orders by month are yours (the course's reader counts them from your orders).</t>
  </si>
  <si>
    <t xml:space="preserve">Margin rate</t>
  </si>
  <si>
    <t xml:space="preserve">Acquisition cost a new customer</t>
  </si>
  <si>
    <t xml:space="preserve">New customers a month</t>
  </si>
  <si>
    <t xml:space="preserve">Paid back in month</t>
  </si>
  <si>
    <t xml:space="preserve">Cash out on a month's new customers before any of it comes back</t>
  </si>
  <si>
    <t xml:space="preserve">Month</t>
  </si>
  <si>
    <t xml:space="preserve">Repeat orders so far, a new customer</t>
  </si>
  <si>
    <t xml:space="preserve">Margin back so far</t>
  </si>
  <si>
    <t xml:space="preserve">Paid back?</t>
  </si>
  <si>
    <t xml:space="preserve">Margin back so far = margin rate × (first order + repeat orders × repeat value). Until the month it says Yes, growth is spending cash the customers have not yet returned.</t>
  </si>
  <si>
    <t xml:space="preserve">Ranked: the numbers that mislead, on this file's own figures</t>
  </si>
  <si>
    <t xml:space="preserve">Every cell is a formula on the other sheets. Ranked on the course's example; on yours the order may differ.</t>
  </si>
  <si>
    <t xml:space="preserve">The number</t>
  </si>
  <si>
    <t xml:space="preserve">What it says</t>
  </si>
  <si>
    <t xml:space="preserve">What is true</t>
  </si>
  <si>
    <t xml:space="preserve">How far off</t>
  </si>
  <si>
    <t xml:space="preserve">LTV to CAC, on revenue (true: on 52 weeks of margin)</t>
  </si>
  <si>
    <t xml:space="preserve">Break-even ROAS on the first order (true: with the customers who come back)</t>
  </si>
  <si>
    <t xml:space="preserve">Gross margin (true: contribution before ads)</t>
  </si>
  <si>
    <t xml:space="preserve">Average ROAS (true: what the last dollar returns)</t>
  </si>
  <si>
    <t xml:space="preserve">The last dollar's return is the engine's curve, not a formula a spreadsheet can fit; put in your own, or use the Ad target sheet's straight line as a rough one.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</si>
</sst>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.00"/>
    <numFmt numFmtId="166" formatCode="0.0%"/>
    <numFmt numFmtId="167" formatCode="0.00"/>
    <numFmt numFmtId="168" formatCode="0%"/>
    <numFmt numFmtId="169" formatCode="0.00\×"/>
    <numFmt numFmtId="170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76"/>
    <col collapsed="false" customWidth="true" hidden="false" outlineLevel="0" max="2" min="2" style="0" width="16"/>
  </cols>
  <sheetData>
    <row r="1" customFormat="false" ht="19.7" hidden="false" customHeight="false" outlineLevel="0" collapsed="false">
      <c r="A1" s="1" t="s">
        <v>13</v>
      </c>
    </row>
    <row r="2" customFormat="false" ht="15" hidden="false" customHeight="false" outlineLevel="0" collapsed="false">
      <c r="A2" s="4" t="s">
        <v>14</v>
      </c>
    </row>
    <row r="4" customFormat="false" ht="15" hidden="false" customHeight="false" outlineLevel="0" collapsed="false">
      <c r="A4" s="2" t="s">
        <v>15</v>
      </c>
      <c r="B4" s="5" t="n">
        <v>24</v>
      </c>
    </row>
    <row r="5" customFormat="false" ht="15" hidden="false" customHeight="false" outlineLevel="0" collapsed="false">
      <c r="A5" s="2" t="s">
        <v>16</v>
      </c>
      <c r="B5" s="5" t="n">
        <v>7.2</v>
      </c>
    </row>
    <row r="6" customFormat="false" ht="15" hidden="false" customHeight="false" outlineLevel="0" collapsed="false">
      <c r="A6" s="2" t="s">
        <v>17</v>
      </c>
      <c r="B6" s="6" t="n">
        <v>0.029</v>
      </c>
    </row>
    <row r="7" customFormat="false" ht="15" hidden="false" customHeight="false" outlineLevel="0" collapsed="false">
      <c r="A7" s="2" t="s">
        <v>18</v>
      </c>
      <c r="B7" s="5" t="n">
        <v>0.3</v>
      </c>
    </row>
    <row r="8" customFormat="false" ht="15" hidden="false" customHeight="false" outlineLevel="0" collapsed="false">
      <c r="A8" s="2" t="s">
        <v>19</v>
      </c>
      <c r="B8" s="5" t="n">
        <v>7.5812</v>
      </c>
    </row>
    <row r="9" customFormat="false" ht="15" hidden="false" customHeight="false" outlineLevel="0" collapsed="false">
      <c r="A9" s="2" t="s">
        <v>20</v>
      </c>
      <c r="B9" s="5" t="n">
        <v>0.9</v>
      </c>
    </row>
    <row r="10" customFormat="false" ht="15" hidden="false" customHeight="false" outlineLevel="0" collapsed="false">
      <c r="A10" s="2" t="s">
        <v>21</v>
      </c>
      <c r="B10" s="6" t="n">
        <v>0.02</v>
      </c>
    </row>
    <row r="11" customFormat="false" ht="15" hidden="false" customHeight="false" outlineLevel="0" collapsed="false">
      <c r="A11" s="2" t="s">
        <v>22</v>
      </c>
      <c r="B11" s="5" t="n">
        <v>4.026</v>
      </c>
    </row>
    <row r="13" customFormat="false" ht="15" hidden="false" customHeight="false" outlineLevel="0" collapsed="false">
      <c r="A13" s="2" t="s">
        <v>23</v>
      </c>
      <c r="B13" s="7" t="n">
        <f aca="false">B4-B5</f>
        <v>16.8</v>
      </c>
    </row>
    <row r="14" customFormat="false" ht="15" hidden="false" customHeight="false" outlineLevel="0" collapsed="false">
      <c r="A14" s="2" t="s">
        <v>24</v>
      </c>
      <c r="B14" s="8" t="n">
        <f aca="false">B13/B4</f>
        <v>0.7</v>
      </c>
    </row>
    <row r="15" customFormat="false" ht="15" hidden="false" customHeight="false" outlineLevel="0" collapsed="false">
      <c r="A15" s="2" t="s">
        <v>25</v>
      </c>
      <c r="B15" s="7" t="n">
        <f aca="false">ROUND(B4*B6+B7,4)</f>
        <v>0.996</v>
      </c>
    </row>
    <row r="16" customFormat="false" ht="15" hidden="false" customHeight="false" outlineLevel="0" collapsed="false">
      <c r="A16" s="2" t="s">
        <v>26</v>
      </c>
      <c r="B16" s="7" t="n">
        <f aca="false">B4*B10</f>
        <v>0.48</v>
      </c>
    </row>
    <row r="17" customFormat="false" ht="15" hidden="false" customHeight="false" outlineLevel="0" collapsed="false">
      <c r="A17" s="9" t="s">
        <v>27</v>
      </c>
      <c r="B17" s="10" t="n">
        <f aca="false">B4-B5-B15-B8-B9-B16</f>
        <v>6.8428</v>
      </c>
    </row>
    <row r="18" customFormat="false" ht="15" hidden="false" customHeight="false" outlineLevel="0" collapsed="false">
      <c r="A18" s="2" t="s">
        <v>28</v>
      </c>
      <c r="B18" s="8" t="n">
        <f aca="false">B17/B4</f>
        <v>0.285116666666667</v>
      </c>
    </row>
    <row r="19" customFormat="false" ht="15" hidden="false" customHeight="false" outlineLevel="0" collapsed="false">
      <c r="A19" s="9" t="s">
        <v>29</v>
      </c>
      <c r="B19" s="10" t="n">
        <f aca="false">B17-B11</f>
        <v>2.8168</v>
      </c>
    </row>
    <row r="20" customFormat="false" ht="15" hidden="false" customHeight="false" outlineLevel="0" collapsed="false">
      <c r="A20" s="2" t="s">
        <v>30</v>
      </c>
      <c r="B20" s="8" t="n">
        <f aca="false">B19/B4</f>
        <v>0.117366666666667</v>
      </c>
    </row>
    <row r="22" customFormat="false" ht="15" hidden="false" customHeight="false" outlineLevel="0" collapsed="false">
      <c r="A22" s="9" t="s">
        <v>31</v>
      </c>
      <c r="B22" s="11" t="n">
        <f aca="false">IF(B17&gt;0,B4/B17,"loses on every order")</f>
        <v>3.50733617817268</v>
      </c>
    </row>
    <row r="23" customFormat="false" ht="15" hidden="false" customHeight="false" outlineLevel="0" collapsed="false">
      <c r="A23" s="2" t="s">
        <v>32</v>
      </c>
      <c r="B23" s="8" t="n">
        <f aca="false">B17/B4</f>
        <v>0.285116666666667</v>
      </c>
    </row>
    <row r="25" customFormat="false" ht="15" hidden="false" customHeight="false" outlineLevel="0" collapsed="false">
      <c r="A25" s="4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84"/>
    <col collapsed="false" customWidth="true" hidden="false" outlineLevel="0" max="3" min="2" style="0" width="18"/>
  </cols>
  <sheetData>
    <row r="1" customFormat="false" ht="19.7" hidden="false" customHeight="false" outlineLevel="0" collapsed="false">
      <c r="A1" s="1" t="s">
        <v>34</v>
      </c>
    </row>
    <row r="2" customFormat="false" ht="15" hidden="false" customHeight="false" outlineLevel="0" collapsed="false">
      <c r="A2" s="4" t="s">
        <v>35</v>
      </c>
    </row>
    <row r="4" customFormat="false" ht="15" hidden="false" customHeight="false" outlineLevel="0" collapsed="false">
      <c r="A4" s="2" t="s">
        <v>15</v>
      </c>
      <c r="B4" s="12" t="n">
        <f aca="false">Contribution!B4</f>
        <v>24</v>
      </c>
    </row>
    <row r="5" customFormat="false" ht="15" hidden="false" customHeight="false" outlineLevel="0" collapsed="false">
      <c r="A5" s="2" t="s">
        <v>36</v>
      </c>
      <c r="B5" s="12" t="n">
        <f aca="false">Contribution!B17</f>
        <v>6.8428</v>
      </c>
    </row>
    <row r="6" customFormat="false" ht="15" hidden="false" customHeight="false" outlineLevel="0" collapsed="false">
      <c r="A6" s="2" t="s">
        <v>37</v>
      </c>
      <c r="B6" s="13" t="n">
        <v>3</v>
      </c>
    </row>
    <row r="7" customFormat="false" ht="15" hidden="false" customHeight="false" outlineLevel="0" collapsed="false">
      <c r="A7" s="2" t="s">
        <v>38</v>
      </c>
      <c r="B7" s="14" t="n">
        <f aca="false">'Customer value'!B17</f>
        <v>3.39917752541118</v>
      </c>
    </row>
    <row r="9" customFormat="false" ht="15" hidden="false" customHeight="false" outlineLevel="0" collapsed="false">
      <c r="A9" s="9" t="s">
        <v>39</v>
      </c>
      <c r="B9" s="11" t="n">
        <f aca="false">B4/B5</f>
        <v>3.50733617817268</v>
      </c>
    </row>
    <row r="10" customFormat="false" ht="15" hidden="false" customHeight="false" outlineLevel="0" collapsed="false">
      <c r="A10" s="2" t="s">
        <v>40</v>
      </c>
      <c r="B10" s="8" t="n">
        <f aca="false">B5/B4</f>
        <v>0.285116666666667</v>
      </c>
    </row>
    <row r="11" customFormat="false" ht="15" hidden="false" customHeight="false" outlineLevel="0" collapsed="false">
      <c r="A11" s="2" t="s">
        <v>41</v>
      </c>
      <c r="B11" s="7" t="n">
        <f aca="false">B4/B6</f>
        <v>8</v>
      </c>
    </row>
    <row r="12" customFormat="false" ht="15" hidden="false" customHeight="false" outlineLevel="0" collapsed="false">
      <c r="A12" s="9" t="s">
        <v>42</v>
      </c>
      <c r="B12" s="10" t="n">
        <f aca="false">B5-B11</f>
        <v>-1.1572</v>
      </c>
    </row>
    <row r="13" customFormat="false" ht="15" hidden="false" customHeight="false" outlineLevel="0" collapsed="false">
      <c r="A13" s="2" t="s">
        <v>43</v>
      </c>
      <c r="B13" s="15" t="n">
        <f aca="false">B9/B7</f>
        <v>1.03181906562777</v>
      </c>
    </row>
    <row r="15" customFormat="false" ht="15" hidden="false" customHeight="false" outlineLevel="0" collapsed="false">
      <c r="A15" s="9" t="s">
        <v>44</v>
      </c>
      <c r="B15" s="11" t="n">
        <f aca="false">IFERROR(SUM(C20:C139)/SUM(B20:B139),"")</f>
        <v>3.33852098139284</v>
      </c>
    </row>
    <row r="16" customFormat="false" ht="15" hidden="false" customHeight="false" outlineLevel="0" collapsed="false">
      <c r="A16" s="9" t="s">
        <v>45</v>
      </c>
      <c r="B16" s="11" t="n">
        <f aca="false">IFERROR(SLOPE(C20:C139,B20:B139),"")</f>
        <v>1.52617553387115</v>
      </c>
    </row>
    <row r="17" customFormat="false" ht="15" hidden="false" customHeight="false" outlineLevel="0" collapsed="false">
      <c r="A17" s="4" t="s">
        <v>46</v>
      </c>
    </row>
    <row r="19" customFormat="false" ht="15" hidden="false" customHeight="false" outlineLevel="0" collapsed="false">
      <c r="A19" s="9" t="s">
        <v>47</v>
      </c>
      <c r="B19" s="9" t="s">
        <v>48</v>
      </c>
      <c r="C19" s="9" t="s">
        <v>49</v>
      </c>
    </row>
    <row r="20" customFormat="false" ht="15" hidden="false" customHeight="false" outlineLevel="0" collapsed="false">
      <c r="A20" s="16" t="n">
        <v>1</v>
      </c>
      <c r="B20" s="5" t="n">
        <v>264.76</v>
      </c>
      <c r="C20" s="5" t="n">
        <v>785.07</v>
      </c>
    </row>
    <row r="21" customFormat="false" ht="15" hidden="false" customHeight="false" outlineLevel="0" collapsed="false">
      <c r="A21" s="16" t="n">
        <v>2</v>
      </c>
      <c r="B21" s="5" t="n">
        <v>346.72</v>
      </c>
      <c r="C21" s="5" t="n">
        <v>1046.72</v>
      </c>
    </row>
    <row r="22" customFormat="false" ht="15" hidden="false" customHeight="false" outlineLevel="0" collapsed="false">
      <c r="A22" s="16" t="n">
        <v>3</v>
      </c>
      <c r="B22" s="5" t="n">
        <v>386.13</v>
      </c>
      <c r="C22" s="5" t="n">
        <v>978.85</v>
      </c>
    </row>
    <row r="23" customFormat="false" ht="15" hidden="false" customHeight="false" outlineLevel="0" collapsed="false">
      <c r="A23" s="16" t="n">
        <v>4</v>
      </c>
      <c r="B23" s="5" t="n">
        <v>419.23</v>
      </c>
      <c r="C23" s="5" t="n">
        <v>1183.68</v>
      </c>
    </row>
    <row r="24" customFormat="false" ht="15" hidden="false" customHeight="false" outlineLevel="0" collapsed="false">
      <c r="A24" s="16" t="n">
        <v>5</v>
      </c>
      <c r="B24" s="5" t="n">
        <v>233.85</v>
      </c>
      <c r="C24" s="5" t="n">
        <v>1058.21</v>
      </c>
    </row>
    <row r="25" customFormat="false" ht="15" hidden="false" customHeight="false" outlineLevel="0" collapsed="false">
      <c r="A25" s="16" t="n">
        <v>6</v>
      </c>
      <c r="B25" s="5" t="n">
        <v>263.66</v>
      </c>
      <c r="C25" s="5" t="n">
        <v>947.68</v>
      </c>
    </row>
    <row r="26" customFormat="false" ht="15" hidden="false" customHeight="false" outlineLevel="0" collapsed="false">
      <c r="A26" s="16" t="n">
        <v>7</v>
      </c>
      <c r="B26" s="5" t="n">
        <v>347.29</v>
      </c>
      <c r="C26" s="5" t="n">
        <v>1208.11</v>
      </c>
    </row>
    <row r="27" customFormat="false" ht="15" hidden="false" customHeight="false" outlineLevel="0" collapsed="false">
      <c r="A27" s="16" t="n">
        <v>8</v>
      </c>
      <c r="B27" s="5" t="n">
        <v>261.68</v>
      </c>
      <c r="C27" s="5" t="n">
        <v>1134.65</v>
      </c>
    </row>
    <row r="28" customFormat="false" ht="15" hidden="false" customHeight="false" outlineLevel="0" collapsed="false">
      <c r="A28" s="16" t="n">
        <v>9</v>
      </c>
      <c r="B28" s="5" t="n">
        <v>418.61</v>
      </c>
      <c r="C28" s="5" t="n">
        <v>1137.77</v>
      </c>
    </row>
    <row r="29" customFormat="false" ht="15" hidden="false" customHeight="false" outlineLevel="0" collapsed="false">
      <c r="A29" s="16" t="n">
        <v>10</v>
      </c>
      <c r="B29" s="5" t="n">
        <v>234.86</v>
      </c>
      <c r="C29" s="5" t="n">
        <v>866.65</v>
      </c>
    </row>
    <row r="30" customFormat="false" ht="15" hidden="false" customHeight="false" outlineLevel="0" collapsed="false">
      <c r="A30" s="16" t="n">
        <v>11</v>
      </c>
      <c r="B30" s="5" t="n">
        <v>212.87</v>
      </c>
      <c r="C30" s="5" t="n">
        <v>890.03</v>
      </c>
    </row>
    <row r="31" customFormat="false" ht="15" hidden="false" customHeight="false" outlineLevel="0" collapsed="false">
      <c r="A31" s="16" t="n">
        <v>12</v>
      </c>
      <c r="B31" s="5" t="n">
        <v>315.24</v>
      </c>
      <c r="C31" s="5" t="n">
        <v>956</v>
      </c>
    </row>
    <row r="32" customFormat="false" ht="15" hidden="false" customHeight="false" outlineLevel="0" collapsed="false">
      <c r="A32" s="16" t="n">
        <v>13</v>
      </c>
      <c r="B32" s="5" t="n">
        <v>365.14</v>
      </c>
      <c r="C32" s="5" t="n">
        <v>1110.26</v>
      </c>
    </row>
    <row r="33" customFormat="false" ht="15" hidden="false" customHeight="false" outlineLevel="0" collapsed="false">
      <c r="A33" s="16" t="n">
        <v>14</v>
      </c>
      <c r="B33" s="5" t="n">
        <v>337.24</v>
      </c>
      <c r="C33" s="5" t="n">
        <v>1236.8</v>
      </c>
    </row>
    <row r="34" customFormat="false" ht="15" hidden="false" customHeight="false" outlineLevel="0" collapsed="false">
      <c r="A34" s="16" t="n">
        <v>15</v>
      </c>
      <c r="B34" s="5" t="n">
        <v>383.73</v>
      </c>
      <c r="C34" s="5" t="n">
        <v>1106.22</v>
      </c>
    </row>
    <row r="35" customFormat="false" ht="15" hidden="false" customHeight="false" outlineLevel="0" collapsed="false">
      <c r="A35" s="16" t="n">
        <v>16</v>
      </c>
      <c r="B35" s="5" t="n">
        <v>355.55</v>
      </c>
      <c r="C35" s="5" t="n">
        <v>1090.76</v>
      </c>
    </row>
    <row r="36" customFormat="false" ht="15" hidden="false" customHeight="false" outlineLevel="0" collapsed="false">
      <c r="A36" s="16" t="n">
        <v>17</v>
      </c>
      <c r="B36" s="5" t="n">
        <v>185.19</v>
      </c>
      <c r="C36" s="5" t="n">
        <v>848.21</v>
      </c>
    </row>
    <row r="37" customFormat="false" ht="15" hidden="false" customHeight="false" outlineLevel="0" collapsed="false">
      <c r="A37" s="16" t="n">
        <v>18</v>
      </c>
      <c r="B37" s="5" t="n">
        <v>348.64</v>
      </c>
      <c r="C37" s="5" t="n">
        <v>1104.63</v>
      </c>
    </row>
    <row r="38" customFormat="false" ht="15" hidden="false" customHeight="false" outlineLevel="0" collapsed="false">
      <c r="A38" s="16" t="n">
        <v>19</v>
      </c>
      <c r="B38" s="5" t="n">
        <v>360.95</v>
      </c>
      <c r="C38" s="5" t="n">
        <v>1111.69</v>
      </c>
    </row>
    <row r="39" customFormat="false" ht="15" hidden="false" customHeight="false" outlineLevel="0" collapsed="false">
      <c r="A39" s="16" t="n">
        <v>20</v>
      </c>
      <c r="B39" s="5" t="n">
        <v>387.81</v>
      </c>
      <c r="C39" s="5" t="n">
        <v>1183.77</v>
      </c>
    </row>
    <row r="40" customFormat="false" ht="15" hidden="false" customHeight="false" outlineLevel="0" collapsed="false">
      <c r="A40" s="16" t="n">
        <v>21</v>
      </c>
      <c r="B40" s="5" t="n">
        <v>269.16</v>
      </c>
      <c r="C40" s="5" t="n">
        <v>1060.92</v>
      </c>
    </row>
    <row r="41" customFormat="false" ht="15" hidden="false" customHeight="false" outlineLevel="0" collapsed="false">
      <c r="A41" s="16" t="n">
        <v>22</v>
      </c>
      <c r="B41" s="5" t="n">
        <v>252.92</v>
      </c>
      <c r="C41" s="5" t="n">
        <v>912.67</v>
      </c>
    </row>
    <row r="42" customFormat="false" ht="15" hidden="false" customHeight="false" outlineLevel="0" collapsed="false">
      <c r="A42" s="16" t="n">
        <v>23</v>
      </c>
      <c r="B42" s="5" t="n">
        <v>221.49</v>
      </c>
      <c r="C42" s="5" t="n">
        <v>926.97</v>
      </c>
    </row>
    <row r="43" customFormat="false" ht="15" hidden="false" customHeight="false" outlineLevel="0" collapsed="false">
      <c r="A43" s="16" t="n">
        <v>24</v>
      </c>
      <c r="B43" s="5" t="n">
        <v>406.72</v>
      </c>
      <c r="C43" s="5" t="n">
        <v>1357.85</v>
      </c>
    </row>
    <row r="44" customFormat="false" ht="15" hidden="false" customHeight="false" outlineLevel="0" collapsed="false">
      <c r="A44" s="16" t="n">
        <v>25</v>
      </c>
      <c r="B44" s="5" t="n">
        <v>312.25</v>
      </c>
      <c r="C44" s="5" t="n">
        <v>1195.11</v>
      </c>
    </row>
    <row r="45" customFormat="false" ht="15" hidden="false" customHeight="false" outlineLevel="0" collapsed="false">
      <c r="A45" s="16" t="n">
        <v>26</v>
      </c>
      <c r="B45" s="5" t="n">
        <v>418.16</v>
      </c>
      <c r="C45" s="5" t="n">
        <v>1235.92</v>
      </c>
    </row>
    <row r="46" customFormat="false" ht="15" hidden="false" customHeight="false" outlineLevel="0" collapsed="false">
      <c r="A46" s="16" t="n">
        <v>27</v>
      </c>
      <c r="B46" s="5" t="n">
        <v>414.75</v>
      </c>
      <c r="C46" s="5" t="n">
        <v>1126.31</v>
      </c>
    </row>
    <row r="47" customFormat="false" ht="15" hidden="false" customHeight="false" outlineLevel="0" collapsed="false">
      <c r="A47" s="16" t="n">
        <v>28</v>
      </c>
      <c r="B47" s="5" t="n">
        <v>301.36</v>
      </c>
      <c r="C47" s="5" t="n">
        <v>1079.75</v>
      </c>
    </row>
    <row r="48" customFormat="false" ht="15" hidden="false" customHeight="false" outlineLevel="0" collapsed="false">
      <c r="A48" s="16" t="n">
        <v>29</v>
      </c>
      <c r="B48" s="5" t="n">
        <v>270.73</v>
      </c>
      <c r="C48" s="5" t="n">
        <v>1144.32</v>
      </c>
    </row>
    <row r="49" customFormat="false" ht="15" hidden="false" customHeight="false" outlineLevel="0" collapsed="false">
      <c r="A49" s="16" t="n">
        <v>30</v>
      </c>
      <c r="B49" s="5" t="n">
        <v>393.16</v>
      </c>
      <c r="C49" s="5" t="n">
        <v>1204.06</v>
      </c>
    </row>
    <row r="50" customFormat="false" ht="15" hidden="false" customHeight="false" outlineLevel="0" collapsed="false">
      <c r="A50" s="16" t="n">
        <v>31</v>
      </c>
      <c r="B50" s="5" t="n">
        <v>285.55</v>
      </c>
      <c r="C50" s="5" t="n">
        <v>950.48</v>
      </c>
    </row>
    <row r="51" customFormat="false" ht="15" hidden="false" customHeight="false" outlineLevel="0" collapsed="false">
      <c r="A51" s="16" t="n">
        <v>32</v>
      </c>
      <c r="B51" s="5" t="n">
        <v>383.22</v>
      </c>
      <c r="C51" s="5" t="n">
        <v>1139.59</v>
      </c>
    </row>
    <row r="52" customFormat="false" ht="15" hidden="false" customHeight="false" outlineLevel="0" collapsed="false">
      <c r="A52" s="16" t="n">
        <v>33</v>
      </c>
      <c r="B52" s="5" t="n">
        <v>367.68</v>
      </c>
      <c r="C52" s="5" t="n">
        <v>1256.99</v>
      </c>
    </row>
    <row r="53" customFormat="false" ht="15" hidden="false" customHeight="false" outlineLevel="0" collapsed="false">
      <c r="A53" s="16" t="n">
        <v>34</v>
      </c>
      <c r="B53" s="5" t="n">
        <v>327.64</v>
      </c>
      <c r="C53" s="5" t="n">
        <v>987.8</v>
      </c>
    </row>
    <row r="54" customFormat="false" ht="15" hidden="false" customHeight="false" outlineLevel="0" collapsed="false">
      <c r="A54" s="16" t="n">
        <v>35</v>
      </c>
      <c r="B54" s="5" t="n">
        <v>273.72</v>
      </c>
      <c r="C54" s="5" t="n">
        <v>905.58</v>
      </c>
    </row>
    <row r="55" customFormat="false" ht="15" hidden="false" customHeight="false" outlineLevel="0" collapsed="false">
      <c r="A55" s="16" t="n">
        <v>36</v>
      </c>
      <c r="B55" s="5" t="n">
        <v>253.71</v>
      </c>
      <c r="C55" s="5" t="n">
        <v>999.29</v>
      </c>
    </row>
    <row r="56" customFormat="false" ht="15" hidden="false" customHeight="false" outlineLevel="0" collapsed="false">
      <c r="A56" s="16" t="n">
        <v>37</v>
      </c>
      <c r="B56" s="5" t="n">
        <v>407.92</v>
      </c>
      <c r="C56" s="5" t="n">
        <v>1233.19</v>
      </c>
    </row>
    <row r="57" customFormat="false" ht="15" hidden="false" customHeight="false" outlineLevel="0" collapsed="false">
      <c r="A57" s="16" t="n">
        <v>38</v>
      </c>
      <c r="B57" s="5" t="n">
        <v>207.19</v>
      </c>
      <c r="C57" s="5" t="n">
        <v>832.43</v>
      </c>
    </row>
    <row r="58" customFormat="false" ht="15" hidden="false" customHeight="false" outlineLevel="0" collapsed="false">
      <c r="A58" s="16" t="n">
        <v>39</v>
      </c>
      <c r="B58" s="5" t="n">
        <v>385.66</v>
      </c>
      <c r="C58" s="5" t="n">
        <v>1335.8</v>
      </c>
    </row>
    <row r="59" customFormat="false" ht="15" hidden="false" customHeight="false" outlineLevel="0" collapsed="false">
      <c r="A59" s="16" t="n">
        <v>40</v>
      </c>
      <c r="B59" s="5" t="n">
        <v>214.32</v>
      </c>
      <c r="C59" s="5" t="n">
        <v>823.16</v>
      </c>
    </row>
    <row r="60" customFormat="false" ht="15" hidden="false" customHeight="false" outlineLevel="0" collapsed="false">
      <c r="A60" s="16" t="n">
        <v>41</v>
      </c>
      <c r="B60" s="5" t="n">
        <v>245.03</v>
      </c>
      <c r="C60" s="5" t="n">
        <v>1016.93</v>
      </c>
    </row>
    <row r="61" customFormat="false" ht="15" hidden="false" customHeight="false" outlineLevel="0" collapsed="false">
      <c r="A61" s="16" t="n">
        <v>42</v>
      </c>
      <c r="B61" s="5" t="n">
        <v>330.52</v>
      </c>
      <c r="C61" s="5" t="n">
        <v>1092.8</v>
      </c>
    </row>
    <row r="62" customFormat="false" ht="15" hidden="false" customHeight="false" outlineLevel="0" collapsed="false">
      <c r="A62" s="16" t="n">
        <v>43</v>
      </c>
      <c r="B62" s="5" t="n">
        <v>234.17</v>
      </c>
      <c r="C62" s="5" t="n">
        <v>872.74</v>
      </c>
    </row>
    <row r="63" customFormat="false" ht="15" hidden="false" customHeight="false" outlineLevel="0" collapsed="false">
      <c r="A63" s="16" t="n">
        <v>44</v>
      </c>
      <c r="B63" s="5" t="n">
        <v>378.23</v>
      </c>
      <c r="C63" s="5" t="n">
        <v>1222.31</v>
      </c>
    </row>
    <row r="64" customFormat="false" ht="15" hidden="false" customHeight="false" outlineLevel="0" collapsed="false">
      <c r="A64" s="16" t="n">
        <v>45</v>
      </c>
      <c r="B64" s="5" t="n">
        <v>401.48</v>
      </c>
      <c r="C64" s="5" t="n">
        <v>1449.01</v>
      </c>
    </row>
    <row r="65" customFormat="false" ht="15" hidden="false" customHeight="false" outlineLevel="0" collapsed="false">
      <c r="A65" s="16" t="n">
        <v>46</v>
      </c>
      <c r="B65" s="5" t="n">
        <v>394.43</v>
      </c>
      <c r="C65" s="5" t="n">
        <v>1002.68</v>
      </c>
    </row>
    <row r="66" customFormat="false" ht="15" hidden="false" customHeight="false" outlineLevel="0" collapsed="false">
      <c r="A66" s="16" t="n">
        <v>47</v>
      </c>
      <c r="B66" s="5" t="n">
        <v>188.82</v>
      </c>
      <c r="C66" s="5" t="n">
        <v>805.86</v>
      </c>
    </row>
    <row r="67" customFormat="false" ht="15" hidden="false" customHeight="false" outlineLevel="0" collapsed="false">
      <c r="A67" s="16" t="n">
        <v>48</v>
      </c>
      <c r="B67" s="5" t="n">
        <v>395.17</v>
      </c>
      <c r="C67" s="5" t="n">
        <v>1148.74</v>
      </c>
    </row>
    <row r="68" customFormat="false" ht="15" hidden="false" customHeight="false" outlineLevel="0" collapsed="false">
      <c r="A68" s="16" t="n">
        <v>49</v>
      </c>
      <c r="B68" s="5" t="n">
        <v>354.92</v>
      </c>
      <c r="C68" s="5" t="n">
        <v>1026.98</v>
      </c>
    </row>
    <row r="69" customFormat="false" ht="15" hidden="false" customHeight="false" outlineLevel="0" collapsed="false">
      <c r="A69" s="16" t="n">
        <v>50</v>
      </c>
      <c r="B69" s="5" t="n">
        <v>235.68</v>
      </c>
      <c r="C69" s="5" t="n">
        <v>907.64</v>
      </c>
    </row>
    <row r="70" customFormat="false" ht="15" hidden="false" customHeight="false" outlineLevel="0" collapsed="false">
      <c r="A70" s="16" t="n">
        <v>51</v>
      </c>
      <c r="B70" s="5" t="n">
        <v>194.16</v>
      </c>
      <c r="C70" s="5" t="n">
        <v>803.46</v>
      </c>
    </row>
    <row r="71" customFormat="false" ht="15" hidden="false" customHeight="false" outlineLevel="0" collapsed="false">
      <c r="A71" s="16" t="n">
        <v>52</v>
      </c>
      <c r="B71" s="5" t="n">
        <v>193.75</v>
      </c>
      <c r="C71" s="5" t="n">
        <v>778.78</v>
      </c>
    </row>
    <row r="72" customFormat="false" ht="15" hidden="false" customHeight="false" outlineLevel="0" collapsed="false">
      <c r="A72" s="16" t="n">
        <v>53</v>
      </c>
      <c r="B72" s="5" t="n">
        <v>345.81</v>
      </c>
      <c r="C72" s="5" t="n">
        <v>1125.99</v>
      </c>
    </row>
    <row r="73" customFormat="false" ht="15" hidden="false" customHeight="false" outlineLevel="0" collapsed="false">
      <c r="A73" s="16" t="n">
        <v>54</v>
      </c>
      <c r="B73" s="5" t="n">
        <v>283.68</v>
      </c>
      <c r="C73" s="5" t="n">
        <v>1011.91</v>
      </c>
    </row>
    <row r="74" customFormat="false" ht="15" hidden="false" customHeight="false" outlineLevel="0" collapsed="false">
      <c r="A74" s="16" t="n">
        <v>55</v>
      </c>
      <c r="B74" s="5" t="n">
        <v>244.34</v>
      </c>
      <c r="C74" s="5" t="n">
        <v>982.78</v>
      </c>
    </row>
    <row r="75" customFormat="false" ht="15" hidden="false" customHeight="false" outlineLevel="0" collapsed="false">
      <c r="A75" s="16" t="n">
        <v>56</v>
      </c>
      <c r="B75" s="5" t="n">
        <v>316.73</v>
      </c>
      <c r="C75" s="5" t="n">
        <v>1027.11</v>
      </c>
    </row>
    <row r="76" customFormat="false" ht="15" hidden="false" customHeight="false" outlineLevel="0" collapsed="false">
      <c r="A76" s="16" t="n">
        <v>57</v>
      </c>
      <c r="B76" s="5" t="n">
        <v>232.13</v>
      </c>
      <c r="C76" s="5" t="n">
        <v>941.66</v>
      </c>
    </row>
    <row r="77" customFormat="false" ht="15" hidden="false" customHeight="false" outlineLevel="0" collapsed="false">
      <c r="A77" s="16" t="n">
        <v>58</v>
      </c>
      <c r="B77" s="5" t="n">
        <v>202.99</v>
      </c>
      <c r="C77" s="5" t="n">
        <v>890.2</v>
      </c>
    </row>
    <row r="78" customFormat="false" ht="15" hidden="false" customHeight="false" outlineLevel="0" collapsed="false">
      <c r="A78" s="16" t="n">
        <v>59</v>
      </c>
      <c r="B78" s="5" t="n">
        <v>212.28</v>
      </c>
      <c r="C78" s="5" t="n">
        <v>862.45</v>
      </c>
    </row>
    <row r="79" customFormat="false" ht="15" hidden="false" customHeight="false" outlineLevel="0" collapsed="false">
      <c r="A79" s="16" t="n">
        <v>60</v>
      </c>
      <c r="B79" s="5" t="n">
        <v>216.69</v>
      </c>
      <c r="C79" s="5" t="n">
        <v>820.81</v>
      </c>
    </row>
    <row r="80" customFormat="false" ht="15" hidden="false" customHeight="false" outlineLevel="0" collapsed="false">
      <c r="A80" s="16" t="n">
        <v>61</v>
      </c>
      <c r="B80" s="5" t="n">
        <v>288.87</v>
      </c>
      <c r="C80" s="5" t="n">
        <v>923.62</v>
      </c>
    </row>
    <row r="81" customFormat="false" ht="15" hidden="false" customHeight="false" outlineLevel="0" collapsed="false">
      <c r="A81" s="16" t="n">
        <v>62</v>
      </c>
      <c r="B81" s="5" t="n">
        <v>358.41</v>
      </c>
      <c r="C81" s="5" t="n">
        <v>1081.19</v>
      </c>
    </row>
    <row r="82" customFormat="false" ht="15" hidden="false" customHeight="false" outlineLevel="0" collapsed="false">
      <c r="A82" s="16" t="n">
        <v>63</v>
      </c>
      <c r="B82" s="5" t="n">
        <v>244.37</v>
      </c>
      <c r="C82" s="5" t="n">
        <v>908.72</v>
      </c>
    </row>
    <row r="83" customFormat="false" ht="15" hidden="false" customHeight="false" outlineLevel="0" collapsed="false">
      <c r="A83" s="16" t="n">
        <v>64</v>
      </c>
      <c r="B83" s="5" t="n">
        <v>332.87</v>
      </c>
      <c r="C83" s="5" t="n">
        <v>1027.22</v>
      </c>
    </row>
    <row r="84" customFormat="false" ht="15" hidden="false" customHeight="false" outlineLevel="0" collapsed="false">
      <c r="A84" s="16" t="n">
        <v>65</v>
      </c>
      <c r="B84" s="5" t="n">
        <v>387.34</v>
      </c>
      <c r="C84" s="5" t="n">
        <v>1089.83</v>
      </c>
    </row>
    <row r="85" customFormat="false" ht="15" hidden="false" customHeight="false" outlineLevel="0" collapsed="false">
      <c r="A85" s="16" t="n">
        <v>66</v>
      </c>
      <c r="B85" s="5" t="n">
        <v>363.81</v>
      </c>
      <c r="C85" s="5" t="n">
        <v>1177.38</v>
      </c>
    </row>
    <row r="86" customFormat="false" ht="15" hidden="false" customHeight="false" outlineLevel="0" collapsed="false">
      <c r="A86" s="16" t="n">
        <v>67</v>
      </c>
      <c r="B86" s="5" t="n">
        <v>387.99</v>
      </c>
      <c r="C86" s="5" t="n">
        <v>1044.22</v>
      </c>
    </row>
    <row r="87" customFormat="false" ht="15" hidden="false" customHeight="false" outlineLevel="0" collapsed="false">
      <c r="A87" s="16" t="n">
        <v>68</v>
      </c>
      <c r="B87" s="5" t="n">
        <v>338</v>
      </c>
      <c r="C87" s="5" t="n">
        <v>1128.43</v>
      </c>
    </row>
    <row r="88" customFormat="false" ht="15" hidden="false" customHeight="false" outlineLevel="0" collapsed="false">
      <c r="A88" s="16" t="n">
        <v>69</v>
      </c>
      <c r="B88" s="5" t="n">
        <v>285.84</v>
      </c>
      <c r="C88" s="5" t="n">
        <v>1130.58</v>
      </c>
    </row>
    <row r="89" customFormat="false" ht="15" hidden="false" customHeight="false" outlineLevel="0" collapsed="false">
      <c r="A89" s="16" t="n">
        <v>70</v>
      </c>
      <c r="B89" s="5" t="n">
        <v>280.88</v>
      </c>
      <c r="C89" s="5" t="n">
        <v>953.78</v>
      </c>
    </row>
    <row r="90" customFormat="false" ht="15" hidden="false" customHeight="false" outlineLevel="0" collapsed="false">
      <c r="A90" s="16" t="n">
        <v>71</v>
      </c>
      <c r="B90" s="5" t="n">
        <v>249.33</v>
      </c>
      <c r="C90" s="5" t="n">
        <v>1029.15</v>
      </c>
    </row>
    <row r="91" customFormat="false" ht="15" hidden="false" customHeight="false" outlineLevel="0" collapsed="false">
      <c r="A91" s="16" t="n">
        <v>72</v>
      </c>
      <c r="B91" s="5" t="n">
        <v>289.57</v>
      </c>
      <c r="C91" s="5" t="n">
        <v>954.97</v>
      </c>
    </row>
    <row r="92" customFormat="false" ht="15" hidden="false" customHeight="false" outlineLevel="0" collapsed="false">
      <c r="A92" s="16" t="n">
        <v>73</v>
      </c>
      <c r="B92" s="5" t="n">
        <v>316.27</v>
      </c>
      <c r="C92" s="5" t="n">
        <v>1096.9</v>
      </c>
    </row>
    <row r="93" customFormat="false" ht="15" hidden="false" customHeight="false" outlineLevel="0" collapsed="false">
      <c r="A93" s="16" t="n">
        <v>74</v>
      </c>
      <c r="B93" s="5" t="n">
        <v>384.62</v>
      </c>
      <c r="C93" s="5" t="n">
        <v>1132.9</v>
      </c>
    </row>
    <row r="94" customFormat="false" ht="15" hidden="false" customHeight="false" outlineLevel="0" collapsed="false">
      <c r="A94" s="16" t="n">
        <v>75</v>
      </c>
      <c r="B94" s="5" t="n">
        <v>328.57</v>
      </c>
      <c r="C94" s="5" t="n">
        <v>951.84</v>
      </c>
    </row>
    <row r="95" customFormat="false" ht="15" hidden="false" customHeight="false" outlineLevel="0" collapsed="false">
      <c r="A95" s="16" t="n">
        <v>76</v>
      </c>
      <c r="B95" s="5" t="n">
        <v>273.6</v>
      </c>
      <c r="C95" s="5" t="n">
        <v>960.88</v>
      </c>
    </row>
    <row r="96" customFormat="false" ht="15" hidden="false" customHeight="false" outlineLevel="0" collapsed="false">
      <c r="A96" s="16" t="n">
        <v>77</v>
      </c>
      <c r="B96" s="5" t="n">
        <v>383.65</v>
      </c>
      <c r="C96" s="5" t="n">
        <v>1213.75</v>
      </c>
    </row>
    <row r="97" customFormat="false" ht="15" hidden="false" customHeight="false" outlineLevel="0" collapsed="false">
      <c r="A97" s="16" t="n">
        <v>78</v>
      </c>
      <c r="B97" s="5" t="n">
        <v>416.19</v>
      </c>
      <c r="C97" s="5" t="n">
        <v>1035.08</v>
      </c>
    </row>
    <row r="98" customFormat="false" ht="15" hidden="false" customHeight="false" outlineLevel="0" collapsed="false">
      <c r="A98" s="16" t="n">
        <v>79</v>
      </c>
      <c r="B98" s="5" t="n">
        <v>334.01</v>
      </c>
      <c r="C98" s="5" t="n">
        <v>1030.25</v>
      </c>
    </row>
    <row r="99" customFormat="false" ht="15" hidden="false" customHeight="false" outlineLevel="0" collapsed="false">
      <c r="A99" s="16" t="n">
        <v>80</v>
      </c>
      <c r="B99" s="5" t="n">
        <v>413.33</v>
      </c>
      <c r="C99" s="5" t="n">
        <v>963.45</v>
      </c>
    </row>
    <row r="100" customFormat="false" ht="15" hidden="false" customHeight="false" outlineLevel="0" collapsed="false">
      <c r="A100" s="16" t="n">
        <v>81</v>
      </c>
      <c r="B100" s="5" t="n">
        <v>369.63</v>
      </c>
      <c r="C100" s="5" t="n">
        <v>1082.04</v>
      </c>
    </row>
    <row r="101" customFormat="false" ht="15" hidden="false" customHeight="false" outlineLevel="0" collapsed="false">
      <c r="A101" s="16" t="n">
        <v>82</v>
      </c>
      <c r="B101" s="5" t="n">
        <v>298.99</v>
      </c>
      <c r="C101" s="5" t="n">
        <v>1012.79</v>
      </c>
    </row>
    <row r="102" customFormat="false" ht="15" hidden="false" customHeight="false" outlineLevel="0" collapsed="false">
      <c r="A102" s="16" t="n">
        <v>83</v>
      </c>
      <c r="B102" s="5" t="n">
        <v>248.51</v>
      </c>
      <c r="C102" s="5" t="n">
        <v>1088.28</v>
      </c>
    </row>
    <row r="103" customFormat="false" ht="15" hidden="false" customHeight="false" outlineLevel="0" collapsed="false">
      <c r="A103" s="16" t="n">
        <v>84</v>
      </c>
      <c r="B103" s="5" t="n">
        <v>389.14</v>
      </c>
      <c r="C103" s="5" t="n">
        <v>1224.4</v>
      </c>
    </row>
    <row r="104" customFormat="false" ht="15" hidden="false" customHeight="false" outlineLevel="0" collapsed="false">
      <c r="A104" s="16" t="n">
        <v>85</v>
      </c>
      <c r="B104" s="5" t="n">
        <v>315.55</v>
      </c>
      <c r="C104" s="5" t="n">
        <v>1017.22</v>
      </c>
    </row>
    <row r="105" customFormat="false" ht="15" hidden="false" customHeight="false" outlineLevel="0" collapsed="false">
      <c r="A105" s="16" t="n">
        <v>86</v>
      </c>
      <c r="B105" s="5" t="n">
        <v>304.18</v>
      </c>
      <c r="C105" s="5" t="n">
        <v>1080.71</v>
      </c>
    </row>
    <row r="106" customFormat="false" ht="15" hidden="false" customHeight="false" outlineLevel="0" collapsed="false">
      <c r="A106" s="16" t="n">
        <v>87</v>
      </c>
      <c r="B106" s="5" t="n">
        <v>377.63</v>
      </c>
      <c r="C106" s="5" t="n">
        <v>1158.12</v>
      </c>
    </row>
    <row r="107" customFormat="false" ht="15" hidden="false" customHeight="false" outlineLevel="0" collapsed="false">
      <c r="A107" s="16" t="n">
        <v>88</v>
      </c>
      <c r="B107" s="5" t="n">
        <v>298.18</v>
      </c>
      <c r="C107" s="5" t="n">
        <v>1111.37</v>
      </c>
    </row>
    <row r="108" customFormat="false" ht="15" hidden="false" customHeight="false" outlineLevel="0" collapsed="false">
      <c r="A108" s="16" t="n">
        <v>89</v>
      </c>
      <c r="B108" s="5" t="n">
        <v>181.5</v>
      </c>
      <c r="C108" s="5" t="n">
        <v>802.02</v>
      </c>
    </row>
    <row r="109" customFormat="false" ht="15" hidden="false" customHeight="false" outlineLevel="0" collapsed="false">
      <c r="A109" s="16" t="n">
        <v>90</v>
      </c>
      <c r="B109" s="5" t="n">
        <v>273.99</v>
      </c>
      <c r="C109" s="5" t="n">
        <v>957.59</v>
      </c>
    </row>
    <row r="110" customFormat="false" ht="15" hidden="false" customHeight="false" outlineLevel="0" collapsed="false">
      <c r="A110" s="16"/>
      <c r="B110" s="5"/>
      <c r="C110" s="5"/>
    </row>
    <row r="111" customFormat="false" ht="15" hidden="false" customHeight="false" outlineLevel="0" collapsed="false">
      <c r="A111" s="16"/>
      <c r="B111" s="5"/>
      <c r="C111" s="5"/>
    </row>
    <row r="112" customFormat="false" ht="15" hidden="false" customHeight="false" outlineLevel="0" collapsed="false">
      <c r="A112" s="16"/>
      <c r="B112" s="5"/>
      <c r="C112" s="5"/>
    </row>
    <row r="113" customFormat="false" ht="15" hidden="false" customHeight="false" outlineLevel="0" collapsed="false">
      <c r="A113" s="16"/>
      <c r="B113" s="5"/>
      <c r="C113" s="5"/>
    </row>
    <row r="114" customFormat="false" ht="15" hidden="false" customHeight="false" outlineLevel="0" collapsed="false">
      <c r="A114" s="16"/>
      <c r="B114" s="5"/>
      <c r="C114" s="5"/>
    </row>
    <row r="115" customFormat="false" ht="15" hidden="false" customHeight="false" outlineLevel="0" collapsed="false">
      <c r="A115" s="16"/>
      <c r="B115" s="5"/>
      <c r="C115" s="5"/>
    </row>
    <row r="116" customFormat="false" ht="15" hidden="false" customHeight="false" outlineLevel="0" collapsed="false">
      <c r="A116" s="16"/>
      <c r="B116" s="5"/>
      <c r="C116" s="5"/>
    </row>
    <row r="117" customFormat="false" ht="15" hidden="false" customHeight="false" outlineLevel="0" collapsed="false">
      <c r="A117" s="16"/>
      <c r="B117" s="5"/>
      <c r="C117" s="5"/>
    </row>
    <row r="118" customFormat="false" ht="15" hidden="false" customHeight="false" outlineLevel="0" collapsed="false">
      <c r="A118" s="16"/>
      <c r="B118" s="5"/>
      <c r="C118" s="5"/>
    </row>
    <row r="119" customFormat="false" ht="15" hidden="false" customHeight="false" outlineLevel="0" collapsed="false">
      <c r="A119" s="16"/>
      <c r="B119" s="5"/>
      <c r="C119" s="5"/>
    </row>
    <row r="120" customFormat="false" ht="15" hidden="false" customHeight="false" outlineLevel="0" collapsed="false">
      <c r="A120" s="16"/>
      <c r="B120" s="5"/>
      <c r="C120" s="5"/>
    </row>
    <row r="121" customFormat="false" ht="15" hidden="false" customHeight="false" outlineLevel="0" collapsed="false">
      <c r="A121" s="16"/>
      <c r="B121" s="5"/>
      <c r="C121" s="5"/>
    </row>
    <row r="122" customFormat="false" ht="15" hidden="false" customHeight="false" outlineLevel="0" collapsed="false">
      <c r="A122" s="16"/>
      <c r="B122" s="5"/>
      <c r="C122" s="5"/>
    </row>
    <row r="123" customFormat="false" ht="15" hidden="false" customHeight="false" outlineLevel="0" collapsed="false">
      <c r="A123" s="16"/>
      <c r="B123" s="5"/>
      <c r="C123" s="5"/>
    </row>
    <row r="124" customFormat="false" ht="15" hidden="false" customHeight="false" outlineLevel="0" collapsed="false">
      <c r="A124" s="16"/>
      <c r="B124" s="5"/>
      <c r="C124" s="5"/>
    </row>
    <row r="125" customFormat="false" ht="15" hidden="false" customHeight="false" outlineLevel="0" collapsed="false">
      <c r="A125" s="16"/>
      <c r="B125" s="5"/>
      <c r="C125" s="5"/>
    </row>
    <row r="126" customFormat="false" ht="15" hidden="false" customHeight="false" outlineLevel="0" collapsed="false">
      <c r="A126" s="16"/>
      <c r="B126" s="5"/>
      <c r="C126" s="5"/>
    </row>
    <row r="127" customFormat="false" ht="15" hidden="false" customHeight="false" outlineLevel="0" collapsed="false">
      <c r="A127" s="16"/>
      <c r="B127" s="5"/>
      <c r="C127" s="5"/>
    </row>
    <row r="128" customFormat="false" ht="15" hidden="false" customHeight="false" outlineLevel="0" collapsed="false">
      <c r="A128" s="16"/>
      <c r="B128" s="5"/>
      <c r="C128" s="5"/>
    </row>
    <row r="129" customFormat="false" ht="15" hidden="false" customHeight="false" outlineLevel="0" collapsed="false">
      <c r="A129" s="16"/>
      <c r="B129" s="5"/>
      <c r="C129" s="5"/>
    </row>
    <row r="130" customFormat="false" ht="15" hidden="false" customHeight="false" outlineLevel="0" collapsed="false">
      <c r="A130" s="16"/>
      <c r="B130" s="5"/>
      <c r="C130" s="5"/>
    </row>
    <row r="131" customFormat="false" ht="15" hidden="false" customHeight="false" outlineLevel="0" collapsed="false">
      <c r="A131" s="16"/>
      <c r="B131" s="5"/>
      <c r="C131" s="5"/>
    </row>
    <row r="132" customFormat="false" ht="15" hidden="false" customHeight="false" outlineLevel="0" collapsed="false">
      <c r="A132" s="16"/>
      <c r="B132" s="5"/>
      <c r="C132" s="5"/>
    </row>
    <row r="133" customFormat="false" ht="15" hidden="false" customHeight="false" outlineLevel="0" collapsed="false">
      <c r="A133" s="16"/>
      <c r="B133" s="5"/>
      <c r="C133" s="5"/>
    </row>
    <row r="134" customFormat="false" ht="15" hidden="false" customHeight="false" outlineLevel="0" collapsed="false">
      <c r="A134" s="16"/>
      <c r="B134" s="5"/>
      <c r="C134" s="5"/>
    </row>
    <row r="135" customFormat="false" ht="15" hidden="false" customHeight="false" outlineLevel="0" collapsed="false">
      <c r="A135" s="16"/>
      <c r="B135" s="5"/>
      <c r="C135" s="5"/>
    </row>
    <row r="136" customFormat="false" ht="15" hidden="false" customHeight="false" outlineLevel="0" collapsed="false">
      <c r="A136" s="16"/>
      <c r="B136" s="5"/>
      <c r="C136" s="5"/>
    </row>
    <row r="137" customFormat="false" ht="15" hidden="false" customHeight="false" outlineLevel="0" collapsed="false">
      <c r="A137" s="16"/>
      <c r="B137" s="5"/>
      <c r="C137" s="5"/>
    </row>
    <row r="138" customFormat="false" ht="15" hidden="false" customHeight="false" outlineLevel="0" collapsed="false">
      <c r="A138" s="16"/>
      <c r="B138" s="5"/>
      <c r="C138" s="5"/>
    </row>
    <row r="139" customFormat="false" ht="15" hidden="false" customHeight="false" outlineLevel="0" collapsed="false">
      <c r="A139" s="16"/>
      <c r="B139" s="5"/>
      <c r="C139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84"/>
    <col collapsed="false" customWidth="true" hidden="false" outlineLevel="0" max="2" min="2" style="0" width="16"/>
  </cols>
  <sheetData>
    <row r="1" customFormat="false" ht="19.7" hidden="false" customHeight="false" outlineLevel="0" collapsed="false">
      <c r="A1" s="1" t="s">
        <v>50</v>
      </c>
    </row>
    <row r="2" customFormat="false" ht="15" hidden="false" customHeight="false" outlineLevel="0" collapsed="false">
      <c r="A2" s="4" t="s">
        <v>51</v>
      </c>
    </row>
    <row r="4" customFormat="false" ht="15" hidden="false" customHeight="false" outlineLevel="0" collapsed="false">
      <c r="A4" s="2" t="s">
        <v>52</v>
      </c>
      <c r="B4" s="5" t="n">
        <v>24</v>
      </c>
    </row>
    <row r="5" customFormat="false" ht="15" hidden="false" customHeight="false" outlineLevel="0" collapsed="false">
      <c r="A5" s="2" t="s">
        <v>53</v>
      </c>
      <c r="B5" s="5" t="n">
        <v>28.03</v>
      </c>
    </row>
    <row r="6" customFormat="false" ht="15" hidden="false" customHeight="false" outlineLevel="0" collapsed="false">
      <c r="A6" s="2" t="s">
        <v>54</v>
      </c>
      <c r="B6" s="13" t="n">
        <v>4.272</v>
      </c>
    </row>
    <row r="7" customFormat="false" ht="15" hidden="false" customHeight="false" outlineLevel="0" collapsed="false">
      <c r="A7" s="2" t="s">
        <v>55</v>
      </c>
      <c r="B7" s="17" t="n">
        <f aca="false">Contribution!B18</f>
        <v>0.285116666666667</v>
      </c>
    </row>
    <row r="8" customFormat="false" ht="15" hidden="false" customHeight="false" outlineLevel="0" collapsed="false">
      <c r="A8" s="2" t="s">
        <v>56</v>
      </c>
      <c r="B8" s="5" t="n">
        <v>23.66</v>
      </c>
    </row>
    <row r="9" customFormat="false" ht="15" hidden="false" customHeight="false" outlineLevel="0" collapsed="false">
      <c r="A9" s="2" t="s">
        <v>57</v>
      </c>
      <c r="B9" s="13" t="n">
        <v>2.174</v>
      </c>
    </row>
    <row r="10" customFormat="false" ht="15" hidden="false" customHeight="false" outlineLevel="0" collapsed="false">
      <c r="A10" s="2" t="s">
        <v>58</v>
      </c>
      <c r="B10" s="18" t="n">
        <v>0.12</v>
      </c>
    </row>
    <row r="12" customFormat="false" ht="15" hidden="false" customHeight="false" outlineLevel="0" collapsed="false">
      <c r="A12" s="2" t="s">
        <v>59</v>
      </c>
      <c r="B12" s="7" t="n">
        <f aca="false">B4+B6*B5</f>
        <v>143.74416</v>
      </c>
    </row>
    <row r="13" customFormat="false" ht="15" hidden="false" customHeight="false" outlineLevel="0" collapsed="false">
      <c r="A13" s="9" t="s">
        <v>60</v>
      </c>
      <c r="B13" s="19" t="n">
        <f aca="false">B12/B8</f>
        <v>6.07540828402367</v>
      </c>
    </row>
    <row r="14" customFormat="false" ht="15" hidden="false" customHeight="false" outlineLevel="0" collapsed="false">
      <c r="A14" s="2" t="s">
        <v>61</v>
      </c>
      <c r="B14" s="7" t="n">
        <f aca="false">B7*B12</f>
        <v>40.983855752</v>
      </c>
    </row>
    <row r="15" customFormat="false" ht="15" hidden="false" customHeight="false" outlineLevel="0" collapsed="false">
      <c r="A15" s="9" t="s">
        <v>62</v>
      </c>
      <c r="B15" s="19" t="n">
        <f aca="false">B14/B8</f>
        <v>1.73220015857988</v>
      </c>
    </row>
    <row r="17" customFormat="false" ht="15" hidden="false" customHeight="false" outlineLevel="0" collapsed="false">
      <c r="A17" s="9" t="s">
        <v>63</v>
      </c>
      <c r="B17" s="11" t="n">
        <f aca="false">1+B9*(B5/B4)*(1/(1+B10)^0.5)</f>
        <v>3.39917752541118</v>
      </c>
    </row>
    <row r="19" customFormat="false" ht="15" hidden="false" customHeight="false" outlineLevel="0" collapsed="false">
      <c r="A19" s="4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4" min="2" style="0" width="22"/>
  </cols>
  <sheetData>
    <row r="1" customFormat="false" ht="19.7" hidden="false" customHeight="false" outlineLevel="0" collapsed="false">
      <c r="A1" s="1" t="s">
        <v>65</v>
      </c>
    </row>
    <row r="2" customFormat="false" ht="15" hidden="false" customHeight="false" outlineLevel="0" collapsed="false">
      <c r="A2" s="4" t="s">
        <v>66</v>
      </c>
    </row>
    <row r="4" customFormat="false" ht="15" hidden="false" customHeight="false" outlineLevel="0" collapsed="false">
      <c r="A4" s="2" t="s">
        <v>52</v>
      </c>
      <c r="B4" s="12" t="n">
        <f aca="false">'Customer value'!B4</f>
        <v>24</v>
      </c>
    </row>
    <row r="5" customFormat="false" ht="15" hidden="false" customHeight="false" outlineLevel="0" collapsed="false">
      <c r="A5" s="2" t="s">
        <v>53</v>
      </c>
      <c r="B5" s="12" t="n">
        <f aca="false">'Customer value'!B5</f>
        <v>28.03</v>
      </c>
    </row>
    <row r="6" customFormat="false" ht="15" hidden="false" customHeight="false" outlineLevel="0" collapsed="false">
      <c r="A6" s="2" t="s">
        <v>67</v>
      </c>
      <c r="B6" s="17" t="n">
        <f aca="false">'Customer value'!B7</f>
        <v>0.285116666666667</v>
      </c>
    </row>
    <row r="7" customFormat="false" ht="15" hidden="false" customHeight="false" outlineLevel="0" collapsed="false">
      <c r="A7" s="2" t="s">
        <v>68</v>
      </c>
      <c r="B7" s="12" t="n">
        <f aca="false">'Customer value'!B8</f>
        <v>23.66</v>
      </c>
    </row>
    <row r="8" customFormat="false" ht="15" hidden="false" customHeight="false" outlineLevel="0" collapsed="false">
      <c r="A8" s="2" t="s">
        <v>69</v>
      </c>
      <c r="B8" s="20" t="n">
        <v>412</v>
      </c>
    </row>
    <row r="10" customFormat="false" ht="15" hidden="false" customHeight="false" outlineLevel="0" collapsed="false">
      <c r="A10" s="9" t="s">
        <v>70</v>
      </c>
      <c r="B10" s="9" t="n">
        <f aca="false">IFERROR(MATCH("Yes",D14:D25,0),"Not within a year")</f>
        <v>4</v>
      </c>
    </row>
    <row r="11" customFormat="false" ht="15" hidden="false" customHeight="false" outlineLevel="0" collapsed="false">
      <c r="A11" s="2" t="s">
        <v>71</v>
      </c>
      <c r="B11" s="7" t="n">
        <f aca="false">B8*B7</f>
        <v>9747.92</v>
      </c>
    </row>
    <row r="13" customFormat="false" ht="15" hidden="false" customHeight="false" outlineLevel="0" collapsed="false">
      <c r="A13" s="9" t="s">
        <v>72</v>
      </c>
      <c r="B13" s="9" t="s">
        <v>73</v>
      </c>
      <c r="C13" s="9" t="s">
        <v>74</v>
      </c>
      <c r="D13" s="9" t="s">
        <v>75</v>
      </c>
    </row>
    <row r="14" customFormat="false" ht="15" hidden="false" customHeight="false" outlineLevel="0" collapsed="false">
      <c r="A14" s="2" t="n">
        <v>1</v>
      </c>
      <c r="B14" s="13" t="n">
        <v>0.6987</v>
      </c>
      <c r="C14" s="7" t="n">
        <f aca="false">$B$6*($B$4+B14*$B$5)</f>
        <v>12.42668475045</v>
      </c>
      <c r="D14" s="2" t="str">
        <f aca="false">IF(C14&gt;=$B$7,"Yes","No")</f>
        <v>No</v>
      </c>
    </row>
    <row r="15" customFormat="false" ht="15" hidden="false" customHeight="false" outlineLevel="0" collapsed="false">
      <c r="A15" s="2" t="n">
        <v>2</v>
      </c>
      <c r="B15" s="13" t="n">
        <v>1.2669</v>
      </c>
      <c r="C15" s="7" t="n">
        <f aca="false">$B$6*($B$4+B15*$B$5)</f>
        <v>16.96763696915</v>
      </c>
      <c r="D15" s="2" t="str">
        <f aca="false">IF(C15&gt;=$B$7,"Yes","No")</f>
        <v>No</v>
      </c>
    </row>
    <row r="16" customFormat="false" ht="15" hidden="false" customHeight="false" outlineLevel="0" collapsed="false">
      <c r="A16" s="2" t="n">
        <v>3</v>
      </c>
      <c r="B16" s="13" t="n">
        <v>1.7458</v>
      </c>
      <c r="C16" s="7" t="n">
        <f aca="false">$B$6*($B$4+B16*$B$5)</f>
        <v>20.7949196469667</v>
      </c>
      <c r="D16" s="2" t="str">
        <f aca="false">IF(C16&gt;=$B$7,"Yes","No")</f>
        <v>No</v>
      </c>
    </row>
    <row r="17" customFormat="false" ht="15" hidden="false" customHeight="false" outlineLevel="0" collapsed="false">
      <c r="A17" s="2" t="n">
        <v>4</v>
      </c>
      <c r="B17" s="13" t="n">
        <v>2.1595</v>
      </c>
      <c r="C17" s="7" t="n">
        <f aca="false">$B$6*($B$4+B17*$B$5)</f>
        <v>24.1011356499167</v>
      </c>
      <c r="D17" s="2" t="str">
        <f aca="false">IF(C17&gt;=$B$7,"Yes","No")</f>
        <v>Yes</v>
      </c>
    </row>
    <row r="18" customFormat="false" ht="15" hidden="false" customHeight="false" outlineLevel="0" collapsed="false">
      <c r="A18" s="2" t="n">
        <v>5</v>
      </c>
      <c r="B18" s="13" t="n">
        <v>2.5231</v>
      </c>
      <c r="C18" s="7" t="n">
        <f aca="false">$B$6*($B$4+B18*$B$5)</f>
        <v>27.0069614625167</v>
      </c>
      <c r="D18" s="2" t="str">
        <f aca="false">IF(C18&gt;=$B$7,"Yes","No")</f>
        <v>Yes</v>
      </c>
    </row>
    <row r="19" customFormat="false" ht="15" hidden="false" customHeight="false" outlineLevel="0" collapsed="false">
      <c r="A19" s="2" t="n">
        <v>6</v>
      </c>
      <c r="B19" s="13" t="n">
        <v>2.8471</v>
      </c>
      <c r="C19" s="7" t="n">
        <f aca="false">$B$6*($B$4+B19*$B$5)</f>
        <v>29.5963111965167</v>
      </c>
      <c r="D19" s="2" t="str">
        <f aca="false">IF(C19&gt;=$B$7,"Yes","No")</f>
        <v>Yes</v>
      </c>
    </row>
    <row r="20" customFormat="false" ht="15" hidden="false" customHeight="false" outlineLevel="0" collapsed="false">
      <c r="A20" s="2" t="n">
        <v>7</v>
      </c>
      <c r="B20" s="13" t="n">
        <v>3.1391</v>
      </c>
      <c r="C20" s="7" t="n">
        <f aca="false">$B$6*($B$4+B20*$B$5)</f>
        <v>31.9299226851833</v>
      </c>
      <c r="D20" s="2" t="str">
        <f aca="false">IF(C20&gt;=$B$7,"Yes","No")</f>
        <v>Yes</v>
      </c>
    </row>
    <row r="21" customFormat="false" ht="15" hidden="false" customHeight="false" outlineLevel="0" collapsed="false">
      <c r="A21" s="2" t="n">
        <v>8</v>
      </c>
      <c r="B21" s="13" t="n">
        <v>3.4045</v>
      </c>
      <c r="C21" s="7" t="n">
        <f aca="false">$B$6*($B$4+B21*$B$5)</f>
        <v>34.0509517574167</v>
      </c>
      <c r="D21" s="2" t="str">
        <f aca="false">IF(C21&gt;=$B$7,"Yes","No")</f>
        <v>Yes</v>
      </c>
    </row>
    <row r="22" customFormat="false" ht="15" hidden="false" customHeight="false" outlineLevel="0" collapsed="false">
      <c r="A22" s="2" t="n">
        <v>9</v>
      </c>
      <c r="B22" s="13" t="n">
        <v>3.6475</v>
      </c>
      <c r="C22" s="7" t="n">
        <f aca="false">$B$6*($B$4+B22*$B$5)</f>
        <v>35.9929640579167</v>
      </c>
      <c r="D22" s="2" t="str">
        <f aca="false">IF(C22&gt;=$B$7,"Yes","No")</f>
        <v>Yes</v>
      </c>
    </row>
    <row r="23" customFormat="false" ht="15" hidden="false" customHeight="false" outlineLevel="0" collapsed="false">
      <c r="A23" s="2" t="n">
        <v>10</v>
      </c>
      <c r="B23" s="13" t="n">
        <v>3.8714</v>
      </c>
      <c r="C23" s="7" t="n">
        <f aca="false">$B$6*($B$4+B23*$B$5)</f>
        <v>37.7823325932333</v>
      </c>
      <c r="D23" s="2" t="str">
        <f aca="false">IF(C23&gt;=$B$7,"Yes","No")</f>
        <v>Yes</v>
      </c>
    </row>
    <row r="24" customFormat="false" ht="15" hidden="false" customHeight="false" outlineLevel="0" collapsed="false">
      <c r="A24" s="2" t="n">
        <v>11</v>
      </c>
      <c r="B24" s="13" t="n">
        <v>4.0788</v>
      </c>
      <c r="C24" s="7" t="n">
        <f aca="false">$B$6*($B$4+B24*$B$5)</f>
        <v>39.4398360958</v>
      </c>
      <c r="D24" s="2" t="str">
        <f aca="false">IF(C24&gt;=$B$7,"Yes","No")</f>
        <v>Yes</v>
      </c>
    </row>
    <row r="25" customFormat="false" ht="15" hidden="false" customHeight="false" outlineLevel="0" collapsed="false">
      <c r="A25" s="2" t="n">
        <v>12</v>
      </c>
      <c r="B25" s="13" t="n">
        <v>4.2719</v>
      </c>
      <c r="C25" s="7" t="n">
        <f aca="false">$B$6*($B$4+B25*$B$5)</f>
        <v>40.9830565699833</v>
      </c>
      <c r="D25" s="2" t="str">
        <f aca="false">IF(C25&gt;=$B$7,"Yes","No")</f>
        <v>Yes</v>
      </c>
    </row>
    <row r="27" customFormat="false" ht="15" hidden="false" customHeight="false" outlineLevel="0" collapsed="false">
      <c r="A27" s="4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72"/>
    <col collapsed="false" customWidth="true" hidden="false" outlineLevel="0" max="4" min="2" style="0" width="16"/>
  </cols>
  <sheetData>
    <row r="1" customFormat="false" ht="19.7" hidden="false" customHeight="false" outlineLevel="0" collapsed="false">
      <c r="A1" s="1" t="s">
        <v>77</v>
      </c>
    </row>
    <row r="2" customFormat="false" ht="15" hidden="false" customHeight="false" outlineLevel="0" collapsed="false">
      <c r="A2" s="4" t="s">
        <v>78</v>
      </c>
    </row>
    <row r="4" customFormat="false" ht="15" hidden="false" customHeight="false" outlineLevel="0" collapsed="false">
      <c r="A4" s="9" t="s">
        <v>79</v>
      </c>
      <c r="B4" s="9" t="s">
        <v>80</v>
      </c>
      <c r="C4" s="9" t="s">
        <v>81</v>
      </c>
      <c r="D4" s="9" t="s">
        <v>82</v>
      </c>
    </row>
    <row r="5" customFormat="false" ht="15" hidden="false" customHeight="false" outlineLevel="0" collapsed="false">
      <c r="A5" s="2" t="s">
        <v>83</v>
      </c>
      <c r="B5" s="21" t="n">
        <f aca="false">'Customer value'!B13</f>
        <v>6.07540828402367</v>
      </c>
      <c r="C5" s="21" t="n">
        <f aca="false">'Customer value'!B15</f>
        <v>1.73220015857988</v>
      </c>
      <c r="D5" s="21" t="n">
        <f aca="false">MAX(B5,C5)/MIN(B5,C5)</f>
        <v>3.50733617817268</v>
      </c>
    </row>
    <row r="6" customFormat="false" ht="15" hidden="false" customHeight="false" outlineLevel="0" collapsed="false">
      <c r="A6" s="2" t="s">
        <v>84</v>
      </c>
      <c r="B6" s="15" t="n">
        <f aca="false">'Ad target'!B9</f>
        <v>3.50733617817268</v>
      </c>
      <c r="C6" s="15" t="n">
        <f aca="false">'Ad target'!B13</f>
        <v>1.03181906562777</v>
      </c>
      <c r="D6" s="21" t="n">
        <f aca="false">MAX(B6,C6)/MIN(B6,C6)</f>
        <v>3.39917752541118</v>
      </c>
    </row>
    <row r="7" customFormat="false" ht="15" hidden="false" customHeight="false" outlineLevel="0" collapsed="false">
      <c r="A7" s="2" t="s">
        <v>85</v>
      </c>
      <c r="B7" s="8" t="n">
        <f aca="false">Contribution!B14</f>
        <v>0.7</v>
      </c>
      <c r="C7" s="8" t="n">
        <f aca="false">Contribution!B18</f>
        <v>0.285116666666667</v>
      </c>
      <c r="D7" s="21" t="n">
        <f aca="false">MAX(B7,C7)/MIN(B7,C7)</f>
        <v>2.45513532472088</v>
      </c>
    </row>
    <row r="8" customFormat="false" ht="15" hidden="false" customHeight="false" outlineLevel="0" collapsed="false">
      <c r="A8" s="2" t="s">
        <v>86</v>
      </c>
      <c r="B8" s="15" t="n">
        <f aca="false">'Ad target'!B15</f>
        <v>3.33852098139284</v>
      </c>
      <c r="C8" s="13" t="n">
        <v>1.4708</v>
      </c>
      <c r="D8" s="21" t="n">
        <f aca="false">MAX(B8,C8)/MIN(B8,C8)</f>
        <v>2.2698674064406</v>
      </c>
    </row>
    <row r="10" customFormat="false" ht="15" hidden="false" customHeight="false" outlineLevel="0" collapsed="false">
      <c r="A10" s="4" t="s">
        <v>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LibreOffice_project/680$Build-3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2026-10-01T23:51:01Z</dcterms:created>
  <dc:creator>Hubricon</dc:creator>
  <dc:description/>
  <dc:language>en-US</dc:language>
  <cp:lastModifiedBy/>
  <dcterms:modified xsi:type="dcterms:W3CDTF">2026-10-01T23:51:01Z</dcterms:modified>
  <cp:revision>0</cp:revision>
  <dc:subject/>
  <dc:title>The Operator's Math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