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Your order" sheetId="2" state="visible" r:id="rId4"/>
    <sheet name="Pound line" sheetId="3" state="visible" r:id="rId5"/>
    <sheet name="Free shipping" sheetId="4" state="visible" r:id="rId6"/>
    <sheet name="Catalogue" sheetId="5" state="visible" r:id="rId7"/>
    <sheet name="Card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<sst xmlns="http://schemas.openxmlformats.org/spreadsheetml/2006/main" count="89" uniqueCount="85">
  <si>
    <t xml:space="preserve">The Shopify Margin</t>
  </si>
  <si>
    <t xml:space="preserve">A free course from Hubricon: hubricon.com/learn/shopify-margin</t>
  </si>
  <si>
    <t xml:space="preserve">What this file does</t>
  </si>
  <si>
    <t xml:space="preserve">Your order: where one order's money goes, zone by zone, and the most one ad sale can cost (break-even ROAS).</t>
  </si>
  <si>
    <t xml:space="preserve">Pound line: what a parcel just past a pound costs, and what trimming it saves a month.</t>
  </si>
  <si>
    <t xml:space="preserve">Free shipping: what the line you drew costs a month.</t>
  </si>
  <si>
    <t xml:space="preserve">Catalogue: every variant from your Products export, with the parcels just past a line and the prices under their own compare-at.</t>
  </si>
  <si>
    <t xml:space="preserve">Cards: USPS Ground Advantage and Shopify Payments, as Hubricon's engine carries them.</t>
  </si>
  <si>
    <t xml:space="preserve">How to use it</t>
  </si>
  <si>
    <t xml:space="preserve">Yellow cells are yours; everything else is a formula you can read.</t>
  </si>
  <si>
    <t xml:space="preserve">It opens on the course's example: an invented stoneware pour-over set. Its price, weight, costs and orders are invented; the cards are the published ones.</t>
  </si>
  <si>
    <t xml:space="preserve">Where the arithmetic comes from</t>
  </si>
  <si>
    <t xml:space="preserve">Hubricon's engine (cold/priors.py) and lib/fees.js, the same cards /call reads. Checked against the engine before this file was published.</t>
  </si>
  <si>
    <t xml:space="preserve">Your order: where one order's money goes, and the most an ad can cost</t>
  </si>
  <si>
    <t xml:space="preserve">Yellow cells are yours. One unit an order, free shipping: the label is yours to pay. Shopify Payments charges on the whole charge.</t>
  </si>
  <si>
    <t xml:space="preserve">Price</t>
  </si>
  <si>
    <t xml:space="preserve">Packed weight, ounces (weigh a packed parcel)</t>
  </si>
  <si>
    <t xml:space="preserve">Landed cost a unit</t>
  </si>
  <si>
    <t xml:space="preserve">Packing a unit: box, fill, minutes</t>
  </si>
  <si>
    <t xml:space="preserve">Shopify plan (basic, grow, advanced, plus)</t>
  </si>
  <si>
    <t xml:space="preserve">basic</t>
  </si>
  <si>
    <t xml:space="preserve">Shopify Payments a charge</t>
  </si>
  <si>
    <t xml:space="preserve">The parcel bills as (oz row)</t>
  </si>
  <si>
    <t xml:space="preserve">Before the label: price − Shopify Payments − packing − landed cost</t>
  </si>
  <si>
    <t xml:space="preserve">Zone</t>
  </si>
  <si>
    <t xml:space="preserve">The label</t>
  </si>
  <si>
    <t xml:space="preserve">Kept before ads (the most one ad sale can cost)</t>
  </si>
  <si>
    <t xml:space="preserve">Break-even ROAS (price ÷ kept)</t>
  </si>
  <si>
    <t xml:space="preserve">An ad that returns less than the break-even ROAS loses money on every sale it buys, before your fixed costs.</t>
  </si>
  <si>
    <t xml:space="preserve">Pound line: what a parcel just past a pound costs, and what trimming it saves</t>
  </si>
  <si>
    <t xml:space="preserve">Yellow cells are yours. USPS rounds every part pound up: 16.1 ounces bills as 2 lb.</t>
  </si>
  <si>
    <t xml:space="preserve">Packed weight, ounces</t>
  </si>
  <si>
    <t xml:space="preserve">Orders a month (one parcel each)</t>
  </si>
  <si>
    <t xml:space="preserve">Bills as (oz row)</t>
  </si>
  <si>
    <t xml:space="preserve">The line below it (oz)</t>
  </si>
  <si>
    <t xml:space="preserve">Ounces past the line</t>
  </si>
  <si>
    <t xml:space="preserve">Worth trimming? (within 3 ounces)</t>
  </si>
  <si>
    <t xml:space="preserve">Now</t>
  </si>
  <si>
    <t xml:space="preserve">Under the line</t>
  </si>
  <si>
    <t xml:space="preserve">Saved a parcel</t>
  </si>
  <si>
    <t xml:space="preserve">Saved a month</t>
  </si>
  <si>
    <t xml:space="preserve">Your zone mix is in Shopify's shipping reports or your label history; until you have it, the range across zones is the honest figure.</t>
  </si>
  <si>
    <t xml:space="preserve">Free shipping: what the line you drew costs a month</t>
  </si>
  <si>
    <t xml:space="preserve">Yellow cells are yours. Over the line you pay the label; under it the customer does.</t>
  </si>
  <si>
    <t xml:space="preserve">Orders a month</t>
  </si>
  <si>
    <t xml:space="preserve">Share of orders at or over the line</t>
  </si>
  <si>
    <t xml:space="preserve">Average label on an order over the line</t>
  </si>
  <si>
    <t xml:space="preserve">Orders over the line</t>
  </si>
  <si>
    <t xml:space="preserve">What the line costs a month</t>
  </si>
  <si>
    <t xml:space="preserve">Extra kept a month the line must bring to pay for itself</t>
  </si>
  <si>
    <t xml:space="preserve">The line pays only if the orders and the larger baskets it brings keep at least what it costs. Test it the way The Price Curve tests a price: move it, and measure.</t>
  </si>
  <si>
    <t xml:space="preserve">Catalogue: every variant, from your Products export</t>
  </si>
  <si>
    <t xml:space="preserve">Paste from Shopify Admin, Products, Export: Variant SKU, Variant Price, Variant Compare At Price, Variant Grams. Grams are converted to ounces; add your box and fill if the grams are the product alone.</t>
  </si>
  <si>
    <t xml:space="preserve">Variant SKU</t>
  </si>
  <si>
    <t xml:space="preserve">Compare-at</t>
  </si>
  <si>
    <t xml:space="preserve">Grams</t>
  </si>
  <si>
    <t xml:space="preserve">Ounces</t>
  </si>
  <si>
    <t xml:space="preserve">Ounces past a line</t>
  </si>
  <si>
    <t xml:space="preserve">Saved a parcel, nearest zone</t>
  </si>
  <si>
    <t xml:space="preserve">Saved a parcel, farthest zone</t>
  </si>
  <si>
    <t xml:space="preserve">Below its compare-at by</t>
  </si>
  <si>
    <t xml:space="preserve">Share off</t>
  </si>
  <si>
    <t xml:space="preserve">Share of priced variants below their compare-at</t>
  </si>
  <si>
    <t xml:space="preserve">The cards: USPS Ground Advantage commercial and Shopify Payments</t>
  </si>
  <si>
    <t xml:space="preserve">As Hubricon's engine carries them. Check the live rates before you act: USPS reprices about once a year, Shopify by plan.</t>
  </si>
  <si>
    <t xml:space="preserve">USPS Ground Advantage, commercial: the row a parcel bills at, by zone</t>
  </si>
  <si>
    <t xml:space="preserve">Row (oz)</t>
  </si>
  <si>
    <t xml:space="preserve">Zone 1</t>
  </si>
  <si>
    <t xml:space="preserve">Zone 2</t>
  </si>
  <si>
    <t xml:space="preserve">Zone 3</t>
  </si>
  <si>
    <t xml:space="preserve">Zone 4</t>
  </si>
  <si>
    <t xml:space="preserve">Zone 5</t>
  </si>
  <si>
    <t xml:space="preserve">Zone 6</t>
  </si>
  <si>
    <t xml:space="preserve">Zone 7</t>
  </si>
  <si>
    <t xml:space="preserve">Zone 8</t>
  </si>
  <si>
    <t xml:space="preserve">Row 0 is anything under a pound; row 16 a parcel of exactly one pound; then every part pound rounds up to the next row.</t>
  </si>
  <si>
    <t xml:space="preserve">Shopify Payments, online card, United States</t>
  </si>
  <si>
    <t xml:space="preserve">Plan</t>
  </si>
  <si>
    <t xml:space="preserve">Rate</t>
  </si>
  <si>
    <t xml:space="preserve">Fixed a charge</t>
  </si>
  <si>
    <t xml:space="preserve">Surcharge if you use another gateway</t>
  </si>
  <si>
    <t xml:space="preserve">grow</t>
  </si>
  <si>
    <t xml:space="preserve">advanced</t>
  </si>
  <si>
    <t xml:space="preserve">plus</t>
  </si>
  <si>
    <t xml:space="preserve">Sources: Shopify Payments online card rates by plan, United States (help.shopify.com), verified 2026-09-09; USPS Notice 123, effective 2026-07-12 (pe.usps.com).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</si>
</sst>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"/>
    <numFmt numFmtId="166" formatCode="0.0"/>
    <numFmt numFmtId="167" formatCode="#,##0"/>
    <numFmt numFmtId="168" formatCode="0.00"/>
    <numFmt numFmtId="169" formatCode="0%"/>
    <numFmt numFmtId="170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4" min="2" style="0" width="22"/>
  </cols>
  <sheetData>
    <row r="1" customFormat="false" ht="19.7" hidden="false" customHeight="false" outlineLevel="0" collapsed="false">
      <c r="A1" s="1" t="s">
        <v>13</v>
      </c>
    </row>
    <row r="2" customFormat="false" ht="15" hidden="false" customHeight="false" outlineLevel="0" collapsed="false">
      <c r="A2" s="4" t="s">
        <v>14</v>
      </c>
    </row>
    <row r="4" customFormat="false" ht="15" hidden="false" customHeight="false" outlineLevel="0" collapsed="false">
      <c r="A4" s="2" t="s">
        <v>15</v>
      </c>
      <c r="B4" s="5" t="n">
        <v>42</v>
      </c>
    </row>
    <row r="5" customFormat="false" ht="15" hidden="false" customHeight="false" outlineLevel="0" collapsed="false">
      <c r="A5" s="2" t="s">
        <v>16</v>
      </c>
      <c r="B5" s="6" t="n">
        <v>16.6</v>
      </c>
    </row>
    <row r="6" customFormat="false" ht="15" hidden="false" customHeight="false" outlineLevel="0" collapsed="false">
      <c r="A6" s="2" t="s">
        <v>17</v>
      </c>
      <c r="B6" s="5" t="n">
        <v>11.8</v>
      </c>
    </row>
    <row r="7" customFormat="false" ht="15" hidden="false" customHeight="false" outlineLevel="0" collapsed="false">
      <c r="A7" s="2" t="s">
        <v>18</v>
      </c>
      <c r="B7" s="5" t="n">
        <v>1.4</v>
      </c>
    </row>
    <row r="8" customFormat="false" ht="15" hidden="false" customHeight="false" outlineLevel="0" collapsed="false">
      <c r="A8" s="2" t="s">
        <v>19</v>
      </c>
      <c r="B8" s="7" t="s">
        <v>20</v>
      </c>
    </row>
    <row r="10" customFormat="false" ht="15" hidden="false" customHeight="false" outlineLevel="0" collapsed="false">
      <c r="A10" s="8" t="s">
        <v>21</v>
      </c>
      <c r="B10" s="9" t="n">
        <f aca="false">ROUND(B4*VLOOKUP(B8,Cards!$A$14:$C$17,2,FALSE())+VLOOKUP(B8,Cards!$A$14:$C$17,3,FALSE()),4)</f>
        <v>1.518</v>
      </c>
    </row>
    <row r="11" customFormat="false" ht="15" hidden="false" customHeight="false" outlineLevel="0" collapsed="false">
      <c r="A11" s="2" t="s">
        <v>22</v>
      </c>
      <c r="B11" s="10" t="n">
        <f aca="false">IF(B5&lt;16,0,IF(B5=16,16,CEILING(B5/16,1)*16))</f>
        <v>32</v>
      </c>
    </row>
    <row r="12" customFormat="false" ht="15" hidden="false" customHeight="false" outlineLevel="0" collapsed="false">
      <c r="A12" s="2" t="s">
        <v>23</v>
      </c>
      <c r="B12" s="11" t="n">
        <f aca="false">B4-B10-B7-B6</f>
        <v>27.282</v>
      </c>
    </row>
    <row r="14" customFormat="false" ht="15" hidden="false" customHeight="false" outlineLevel="0" collapsed="false">
      <c r="A14" s="8" t="s">
        <v>24</v>
      </c>
      <c r="B14" s="8" t="s">
        <v>25</v>
      </c>
      <c r="C14" s="8" t="s">
        <v>26</v>
      </c>
      <c r="D14" s="8" t="s">
        <v>27</v>
      </c>
    </row>
    <row r="15" customFormat="false" ht="15" hidden="false" customHeight="false" outlineLevel="0" collapsed="false">
      <c r="A15" s="2" t="n">
        <v>1</v>
      </c>
      <c r="B15" s="11" t="n">
        <f aca="false">INDEX(Cards!$B$6:$I$9,MATCH(IF($B$5&lt;16,0,IF($B$5=16,16,CEILING($B$5/16,1)*16)),Cards!$A$6:$A$9,0),1)</f>
        <v>7.99</v>
      </c>
      <c r="C15" s="11" t="n">
        <f aca="false">$B$12-B15</f>
        <v>19.292</v>
      </c>
      <c r="D15" s="12" t="n">
        <f aca="false">IF(C15&gt;0,$B$4/C15,"loses on every order")</f>
        <v>2.17706821480406</v>
      </c>
    </row>
    <row r="16" customFormat="false" ht="15" hidden="false" customHeight="false" outlineLevel="0" collapsed="false">
      <c r="A16" s="2" t="n">
        <v>2</v>
      </c>
      <c r="B16" s="11" t="n">
        <f aca="false">INDEX(Cards!$B$6:$I$9,MATCH(IF($B$5&lt;16,0,IF($B$5=16,16,CEILING($B$5/16,1)*16)),Cards!$A$6:$A$9,0),2)</f>
        <v>8.08</v>
      </c>
      <c r="C16" s="11" t="n">
        <f aca="false">$B$12-B16</f>
        <v>19.202</v>
      </c>
      <c r="D16" s="12" t="n">
        <f aca="false">IF(C16&gt;0,$B$4/C16,"loses on every order")</f>
        <v>2.18727215915009</v>
      </c>
    </row>
    <row r="17" customFormat="false" ht="15" hidden="false" customHeight="false" outlineLevel="0" collapsed="false">
      <c r="A17" s="2" t="n">
        <v>3</v>
      </c>
      <c r="B17" s="11" t="n">
        <f aca="false">INDEX(Cards!$B$6:$I$9,MATCH(IF($B$5&lt;16,0,IF($B$5=16,16,CEILING($B$5/16,1)*16)),Cards!$A$6:$A$9,0),3)</f>
        <v>8.26</v>
      </c>
      <c r="C17" s="11" t="n">
        <f aca="false">$B$12-B17</f>
        <v>19.022</v>
      </c>
      <c r="D17" s="12" t="n">
        <f aca="false">IF(C17&gt;0,$B$4/C17,"loses on every order")</f>
        <v>2.20796971927242</v>
      </c>
    </row>
    <row r="18" customFormat="false" ht="15" hidden="false" customHeight="false" outlineLevel="0" collapsed="false">
      <c r="A18" s="2" t="n">
        <v>4</v>
      </c>
      <c r="B18" s="11" t="n">
        <f aca="false">INDEX(Cards!$B$6:$I$9,MATCH(IF($B$5&lt;16,0,IF($B$5=16,16,CEILING($B$5/16,1)*16)),Cards!$A$6:$A$9,0),4)</f>
        <v>8.51</v>
      </c>
      <c r="C18" s="11" t="n">
        <f aca="false">$B$12-B18</f>
        <v>18.772</v>
      </c>
      <c r="D18" s="12" t="n">
        <f aca="false">IF(C18&gt;0,$B$4/C18,"loses on every order")</f>
        <v>2.2373748135521</v>
      </c>
    </row>
    <row r="19" customFormat="false" ht="15" hidden="false" customHeight="false" outlineLevel="0" collapsed="false">
      <c r="A19" s="2" t="n">
        <v>5</v>
      </c>
      <c r="B19" s="11" t="n">
        <f aca="false">INDEX(Cards!$B$6:$I$9,MATCH(IF($B$5&lt;16,0,IF($B$5=16,16,CEILING($B$5/16,1)*16)),Cards!$A$6:$A$9,0),5)</f>
        <v>9.95</v>
      </c>
      <c r="C19" s="11" t="n">
        <f aca="false">$B$12-B19</f>
        <v>17.332</v>
      </c>
      <c r="D19" s="12" t="n">
        <f aca="false">IF(C19&gt;0,$B$4/C19,"loses on every order")</f>
        <v>2.4232633279483</v>
      </c>
    </row>
    <row r="20" customFormat="false" ht="15" hidden="false" customHeight="false" outlineLevel="0" collapsed="false">
      <c r="A20" s="2" t="n">
        <v>6</v>
      </c>
      <c r="B20" s="11" t="n">
        <f aca="false">INDEX(Cards!$B$6:$I$9,MATCH(IF($B$5&lt;16,0,IF($B$5=16,16,CEILING($B$5/16,1)*16)),Cards!$A$6:$A$9,0),6)</f>
        <v>11.58</v>
      </c>
      <c r="C20" s="11" t="n">
        <f aca="false">$B$12-B20</f>
        <v>15.702</v>
      </c>
      <c r="D20" s="12" t="n">
        <f aca="false">IF(C20&gt;0,$B$4/C20,"loses on every order")</f>
        <v>2.6748184944593</v>
      </c>
    </row>
    <row r="21" customFormat="false" ht="15" hidden="false" customHeight="false" outlineLevel="0" collapsed="false">
      <c r="A21" s="2" t="n">
        <v>7</v>
      </c>
      <c r="B21" s="11" t="n">
        <f aca="false">INDEX(Cards!$B$6:$I$9,MATCH(IF($B$5&lt;16,0,IF($B$5=16,16,CEILING($B$5/16,1)*16)),Cards!$A$6:$A$9,0),7)</f>
        <v>12</v>
      </c>
      <c r="C21" s="11" t="n">
        <f aca="false">$B$12-B21</f>
        <v>15.282</v>
      </c>
      <c r="D21" s="12" t="n">
        <f aca="false">IF(C21&gt;0,$B$4/C21,"loses on every order")</f>
        <v>2.7483313702395</v>
      </c>
    </row>
    <row r="22" customFormat="false" ht="15" hidden="false" customHeight="false" outlineLevel="0" collapsed="false">
      <c r="A22" s="2" t="n">
        <v>8</v>
      </c>
      <c r="B22" s="11" t="n">
        <f aca="false">INDEX(Cards!$B$6:$I$9,MATCH(IF($B$5&lt;16,0,IF($B$5=16,16,CEILING($B$5/16,1)*16)),Cards!$A$6:$A$9,0),8)</f>
        <v>12.87</v>
      </c>
      <c r="C22" s="11" t="n">
        <f aca="false">$B$12-B22</f>
        <v>14.412</v>
      </c>
      <c r="D22" s="12" t="n">
        <f aca="false">IF(C22&gt;0,$B$4/C22,"loses on every order")</f>
        <v>2.91423813488759</v>
      </c>
    </row>
    <row r="24" customFormat="false" ht="15" hidden="false" customHeight="false" outlineLevel="0" collapsed="false">
      <c r="A24" s="4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</cols>
  <sheetData>
    <row r="1" customFormat="false" ht="19.7" hidden="false" customHeight="false" outlineLevel="0" collapsed="false">
      <c r="A1" s="1" t="s">
        <v>29</v>
      </c>
    </row>
    <row r="2" customFormat="false" ht="15" hidden="false" customHeight="false" outlineLevel="0" collapsed="false">
      <c r="A2" s="4" t="s">
        <v>30</v>
      </c>
    </row>
    <row r="4" customFormat="false" ht="15" hidden="false" customHeight="false" outlineLevel="0" collapsed="false">
      <c r="A4" s="2" t="s">
        <v>31</v>
      </c>
      <c r="B4" s="6" t="n">
        <v>16.6</v>
      </c>
    </row>
    <row r="5" customFormat="false" ht="15" hidden="false" customHeight="false" outlineLevel="0" collapsed="false">
      <c r="A5" s="2" t="s">
        <v>32</v>
      </c>
      <c r="B5" s="13" t="n">
        <v>640</v>
      </c>
    </row>
    <row r="7" customFormat="false" ht="15" hidden="false" customHeight="false" outlineLevel="0" collapsed="false">
      <c r="A7" s="2" t="s">
        <v>33</v>
      </c>
      <c r="B7" s="10" t="n">
        <f aca="false">IF(B4&lt;16,0,IF(B4=16,16,CEILING(B4/16,1)*16))</f>
        <v>32</v>
      </c>
    </row>
    <row r="8" customFormat="false" ht="15" hidden="false" customHeight="false" outlineLevel="0" collapsed="false">
      <c r="A8" s="2" t="s">
        <v>34</v>
      </c>
      <c r="B8" s="10" t="n">
        <f aca="false">IF(B4&lt;=16,"",FLOOR(B4-0.000001,16))</f>
        <v>16</v>
      </c>
    </row>
    <row r="9" customFormat="false" ht="15" hidden="false" customHeight="false" outlineLevel="0" collapsed="false">
      <c r="A9" s="2" t="s">
        <v>35</v>
      </c>
      <c r="B9" s="14" t="n">
        <f aca="false">IF(B8="","",B4-B8)</f>
        <v>0.600000000000001</v>
      </c>
    </row>
    <row r="10" customFormat="false" ht="15" hidden="false" customHeight="false" outlineLevel="0" collapsed="false">
      <c r="A10" s="2" t="s">
        <v>36</v>
      </c>
      <c r="B10" s="2" t="str">
        <f aca="false">IF(B8="","Under a pound: no line below",IF(B9&lt;=3,"Yes","No: that is a redesign"))</f>
        <v>Yes</v>
      </c>
    </row>
    <row r="12" customFormat="false" ht="15" hidden="false" customHeight="false" outlineLevel="0" collapsed="false">
      <c r="A12" s="8" t="s">
        <v>24</v>
      </c>
      <c r="B12" s="8" t="s">
        <v>37</v>
      </c>
      <c r="C12" s="8" t="s">
        <v>38</v>
      </c>
      <c r="D12" s="8" t="s">
        <v>39</v>
      </c>
      <c r="E12" s="8" t="s">
        <v>40</v>
      </c>
    </row>
    <row r="13" customFormat="false" ht="15" hidden="false" customHeight="false" outlineLevel="0" collapsed="false">
      <c r="A13" s="2" t="n">
        <v>1</v>
      </c>
      <c r="B13" s="11" t="n">
        <f aca="false">INDEX(Cards!$B$6:$I$9,MATCH(IF($B$4&lt;16,0,IF($B$4=16,16,CEILING($B$4/16,1)*16)),Cards!$A$6:$A$9,0),1)</f>
        <v>7.99</v>
      </c>
      <c r="C13" s="11" t="n">
        <f aca="false">IF($B$8="","",INDEX(Cards!$B$6:$I$9,MATCH(IF($B$8=16,0,$B$8),Cards!$A$6:$A$9,0),1))</f>
        <v>6.93</v>
      </c>
      <c r="D13" s="11" t="n">
        <f aca="false">IF($B$8="","",B13-C13)</f>
        <v>1.06</v>
      </c>
      <c r="E13" s="11" t="n">
        <f aca="false">IF($B$8="","",D13*$B$5)</f>
        <v>678.4</v>
      </c>
    </row>
    <row r="14" customFormat="false" ht="15" hidden="false" customHeight="false" outlineLevel="0" collapsed="false">
      <c r="A14" s="2" t="n">
        <v>2</v>
      </c>
      <c r="B14" s="11" t="n">
        <f aca="false">INDEX(Cards!$B$6:$I$9,MATCH(IF($B$4&lt;16,0,IF($B$4=16,16,CEILING($B$4/16,1)*16)),Cards!$A$6:$A$9,0),2)</f>
        <v>8.08</v>
      </c>
      <c r="C14" s="11" t="n">
        <f aca="false">IF($B$8="","",INDEX(Cards!$B$6:$I$9,MATCH(IF($B$8=16,0,$B$8),Cards!$A$6:$A$9,0),2))</f>
        <v>6.94</v>
      </c>
      <c r="D14" s="11" t="n">
        <f aca="false">IF($B$8="","",B14-C14)</f>
        <v>1.14</v>
      </c>
      <c r="E14" s="11" t="n">
        <f aca="false">IF($B$8="","",D14*$B$5)</f>
        <v>729.6</v>
      </c>
    </row>
    <row r="15" customFormat="false" ht="15" hidden="false" customHeight="false" outlineLevel="0" collapsed="false">
      <c r="A15" s="2" t="n">
        <v>3</v>
      </c>
      <c r="B15" s="11" t="n">
        <f aca="false">INDEX(Cards!$B$6:$I$9,MATCH(IF($B$4&lt;16,0,IF($B$4=16,16,CEILING($B$4/16,1)*16)),Cards!$A$6:$A$9,0),3)</f>
        <v>8.26</v>
      </c>
      <c r="C15" s="11" t="n">
        <f aca="false">IF($B$8="","",INDEX(Cards!$B$6:$I$9,MATCH(IF($B$8=16,0,$B$8),Cards!$A$6:$A$9,0),3))</f>
        <v>7.3</v>
      </c>
      <c r="D15" s="11" t="n">
        <f aca="false">IF($B$8="","",B15-C15)</f>
        <v>0.96</v>
      </c>
      <c r="E15" s="11" t="n">
        <f aca="false">IF($B$8="","",D15*$B$5)</f>
        <v>614.4</v>
      </c>
    </row>
    <row r="16" customFormat="false" ht="15" hidden="false" customHeight="false" outlineLevel="0" collapsed="false">
      <c r="A16" s="2" t="n">
        <v>4</v>
      </c>
      <c r="B16" s="11" t="n">
        <f aca="false">INDEX(Cards!$B$6:$I$9,MATCH(IF($B$4&lt;16,0,IF($B$4=16,16,CEILING($B$4/16,1)*16)),Cards!$A$6:$A$9,0),4)</f>
        <v>8.51</v>
      </c>
      <c r="C16" s="11" t="n">
        <f aca="false">IF($B$8="","",INDEX(Cards!$B$6:$I$9,MATCH(IF($B$8=16,0,$B$8),Cards!$A$6:$A$9,0),4))</f>
        <v>7.46</v>
      </c>
      <c r="D16" s="11" t="n">
        <f aca="false">IF($B$8="","",B16-C16)</f>
        <v>1.05</v>
      </c>
      <c r="E16" s="11" t="n">
        <f aca="false">IF($B$8="","",D16*$B$5)</f>
        <v>672</v>
      </c>
    </row>
    <row r="17" customFormat="false" ht="15" hidden="false" customHeight="false" outlineLevel="0" collapsed="false">
      <c r="A17" s="2" t="n">
        <v>5</v>
      </c>
      <c r="B17" s="11" t="n">
        <f aca="false">INDEX(Cards!$B$6:$I$9,MATCH(IF($B$4&lt;16,0,IF($B$4=16,16,CEILING($B$4/16,1)*16)),Cards!$A$6:$A$9,0),5)</f>
        <v>9.95</v>
      </c>
      <c r="C17" s="11" t="n">
        <f aca="false">IF($B$8="","",INDEX(Cards!$B$6:$I$9,MATCH(IF($B$8=16,0,$B$8),Cards!$A$6:$A$9,0),5))</f>
        <v>7.69</v>
      </c>
      <c r="D17" s="11" t="n">
        <f aca="false">IF($B$8="","",B17-C17)</f>
        <v>2.26</v>
      </c>
      <c r="E17" s="11" t="n">
        <f aca="false">IF($B$8="","",D17*$B$5)</f>
        <v>1446.4</v>
      </c>
    </row>
    <row r="18" customFormat="false" ht="15" hidden="false" customHeight="false" outlineLevel="0" collapsed="false">
      <c r="A18" s="2" t="n">
        <v>6</v>
      </c>
      <c r="B18" s="11" t="n">
        <f aca="false">INDEX(Cards!$B$6:$I$9,MATCH(IF($B$4&lt;16,0,IF($B$4=16,16,CEILING($B$4/16,1)*16)),Cards!$A$6:$A$9,0),6)</f>
        <v>11.58</v>
      </c>
      <c r="C18" s="11" t="n">
        <f aca="false">IF($B$8="","",INDEX(Cards!$B$6:$I$9,MATCH(IF($B$8=16,0,$B$8),Cards!$A$6:$A$9,0),6))</f>
        <v>7.86</v>
      </c>
      <c r="D18" s="11" t="n">
        <f aca="false">IF($B$8="","",B18-C18)</f>
        <v>3.72</v>
      </c>
      <c r="E18" s="11" t="n">
        <f aca="false">IF($B$8="","",D18*$B$5)</f>
        <v>2380.8</v>
      </c>
    </row>
    <row r="19" customFormat="false" ht="15" hidden="false" customHeight="false" outlineLevel="0" collapsed="false">
      <c r="A19" s="2" t="n">
        <v>7</v>
      </c>
      <c r="B19" s="11" t="n">
        <f aca="false">INDEX(Cards!$B$6:$I$9,MATCH(IF($B$4&lt;16,0,IF($B$4=16,16,CEILING($B$4/16,1)*16)),Cards!$A$6:$A$9,0),7)</f>
        <v>12</v>
      </c>
      <c r="C19" s="11" t="n">
        <f aca="false">IF($B$8="","",INDEX(Cards!$B$6:$I$9,MATCH(IF($B$8=16,0,$B$8),Cards!$A$6:$A$9,0),7))</f>
        <v>8.07</v>
      </c>
      <c r="D19" s="11" t="n">
        <f aca="false">IF($B$8="","",B19-C19)</f>
        <v>3.93</v>
      </c>
      <c r="E19" s="11" t="n">
        <f aca="false">IF($B$8="","",D19*$B$5)</f>
        <v>2515.2</v>
      </c>
    </row>
    <row r="20" customFormat="false" ht="15" hidden="false" customHeight="false" outlineLevel="0" collapsed="false">
      <c r="A20" s="2" t="n">
        <v>8</v>
      </c>
      <c r="B20" s="11" t="n">
        <f aca="false">INDEX(Cards!$B$6:$I$9,MATCH(IF($B$4&lt;16,0,IF($B$4=16,16,CEILING($B$4/16,1)*16)),Cards!$A$6:$A$9,0),8)</f>
        <v>12.87</v>
      </c>
      <c r="C20" s="11" t="n">
        <f aca="false">IF($B$8="","",INDEX(Cards!$B$6:$I$9,MATCH(IF($B$8=16,0,$B$8),Cards!$A$6:$A$9,0),8))</f>
        <v>8.4</v>
      </c>
      <c r="D20" s="11" t="n">
        <f aca="false">IF($B$8="","",B20-C20)</f>
        <v>4.47</v>
      </c>
      <c r="E20" s="11" t="n">
        <f aca="false">IF($B$8="","",D20*$B$5)</f>
        <v>2860.8</v>
      </c>
    </row>
    <row r="22" customFormat="false" ht="15" hidden="false" customHeight="false" outlineLevel="0" collapsed="false">
      <c r="A22" s="4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4" t="s">
        <v>43</v>
      </c>
    </row>
    <row r="4" customFormat="false" ht="15" hidden="false" customHeight="false" outlineLevel="0" collapsed="false">
      <c r="A4" s="2" t="s">
        <v>44</v>
      </c>
      <c r="B4" s="13" t="n">
        <v>640</v>
      </c>
    </row>
    <row r="5" customFormat="false" ht="15" hidden="false" customHeight="false" outlineLevel="0" collapsed="false">
      <c r="A5" s="2" t="s">
        <v>45</v>
      </c>
      <c r="B5" s="15" t="n">
        <v>0.55</v>
      </c>
    </row>
    <row r="6" customFormat="false" ht="15" hidden="false" customHeight="false" outlineLevel="0" collapsed="false">
      <c r="A6" s="2" t="s">
        <v>46</v>
      </c>
      <c r="B6" s="5" t="n">
        <f aca="false">AVERAGE('Your order'!B15:B22)</f>
        <v>9.905</v>
      </c>
    </row>
    <row r="8" customFormat="false" ht="15" hidden="false" customHeight="false" outlineLevel="0" collapsed="false">
      <c r="A8" s="8" t="s">
        <v>47</v>
      </c>
      <c r="B8" s="10" t="n">
        <f aca="false">ROUND(B4*B5,0)</f>
        <v>352</v>
      </c>
    </row>
    <row r="9" customFormat="false" ht="15" hidden="false" customHeight="false" outlineLevel="0" collapsed="false">
      <c r="A9" s="8" t="s">
        <v>48</v>
      </c>
      <c r="B9" s="9" t="n">
        <f aca="false">B8*B6</f>
        <v>3486.56</v>
      </c>
    </row>
    <row r="10" customFormat="false" ht="15" hidden="false" customHeight="false" outlineLevel="0" collapsed="false">
      <c r="A10" s="2" t="s">
        <v>49</v>
      </c>
      <c r="B10" s="11" t="n">
        <f aca="false">B9</f>
        <v>3486.56</v>
      </c>
    </row>
    <row r="12" customFormat="false" ht="15" hidden="false" customHeight="false" outlineLevel="0" collapsed="false">
      <c r="A12" s="4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7" min="6" style="0" width="14"/>
    <col collapsed="false" customWidth="true" hidden="false" outlineLevel="0" max="10" min="8" style="0" width="16"/>
    <col collapsed="false" customWidth="true" hidden="false" outlineLevel="0" max="11" min="11" style="0" width="10"/>
    <col collapsed="false" customWidth="true" hidden="false" outlineLevel="0" max="13" min="13" style="0" width="30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4" t="s">
        <v>52</v>
      </c>
    </row>
    <row r="4" customFormat="false" ht="15" hidden="false" customHeight="false" outlineLevel="0" collapsed="false">
      <c r="A4" s="8" t="s">
        <v>53</v>
      </c>
      <c r="B4" s="8" t="s">
        <v>15</v>
      </c>
      <c r="C4" s="8" t="s">
        <v>54</v>
      </c>
      <c r="D4" s="8" t="s">
        <v>55</v>
      </c>
      <c r="E4" s="8" t="s">
        <v>56</v>
      </c>
      <c r="F4" s="8" t="s">
        <v>33</v>
      </c>
      <c r="G4" s="8" t="s">
        <v>57</v>
      </c>
      <c r="H4" s="8" t="s">
        <v>58</v>
      </c>
      <c r="I4" s="8" t="s">
        <v>59</v>
      </c>
      <c r="J4" s="8" t="s">
        <v>60</v>
      </c>
      <c r="K4" s="8" t="s">
        <v>61</v>
      </c>
      <c r="M4" s="8" t="s">
        <v>62</v>
      </c>
    </row>
    <row r="5" customFormat="false" ht="15" hidden="false" customHeight="false" outlineLevel="0" collapsed="false">
      <c r="A5" s="7"/>
      <c r="B5" s="5"/>
      <c r="C5" s="5"/>
      <c r="D5" s="6"/>
      <c r="E5" s="12" t="str">
        <f aca="false">IF(D5="","",ROUND(D5/28.349523125,2))</f>
        <v/>
      </c>
      <c r="F5" s="10" t="str">
        <f aca="false">IF(E5="","",IF(E5&lt;16,0,IF(E5=16,16,CEILING(E5/16,1)*16)))</f>
        <v/>
      </c>
      <c r="G5" s="12" t="str">
        <f aca="false">IF(OR(E5="",E5&lt;=16),"",E5-FLOOR(E5-0.000001,16))</f>
        <v/>
      </c>
      <c r="H5" s="11" t="str">
        <f aca="false">IF(AND(G5&lt;&gt;"",G5&lt;=3,F5&lt;=48),MIN(INDEX(Cards!$B$6:$I$9,MATCH(F5,Cards!$A$6:$A$9,0),1)-INDEX(Cards!$B$6:$I$9,MATCH(IF(F5-16=16,0,F5-16),Cards!$A$6:$A$9,0),1),INDEX(Cards!$B$6:$I$9,MATCH(F5,Cards!$A$6:$A$9,0),2)-INDEX(Cards!$B$6:$I$9,MATCH(IF(F5-16=16,0,F5-16),Cards!$A$6:$A$9,0),2),INDEX(Cards!$B$6:$I$9,MATCH(F5,Cards!$A$6:$A$9,0),3)-INDEX(Cards!$B$6:$I$9,MATCH(IF(F5-16=16,0,F5-16),Cards!$A$6:$A$9,0),3),INDEX(Cards!$B$6:$I$9,MATCH(F5,Cards!$A$6:$A$9,0),4)-INDEX(Cards!$B$6:$I$9,MATCH(IF(F5-16=16,0,F5-16),Cards!$A$6:$A$9,0),4),INDEX(Cards!$B$6:$I$9,MATCH(F5,Cards!$A$6:$A$9,0),5)-INDEX(Cards!$B$6:$I$9,MATCH(IF(F5-16=16,0,F5-16),Cards!$A$6:$A$9,0),5),INDEX(Cards!$B$6:$I$9,MATCH(F5,Cards!$A$6:$A$9,0),6)-INDEX(Cards!$B$6:$I$9,MATCH(IF(F5-16=16,0,F5-16),Cards!$A$6:$A$9,0),6),INDEX(Cards!$B$6:$I$9,MATCH(F5,Cards!$A$6:$A$9,0),7)-INDEX(Cards!$B$6:$I$9,MATCH(IF(F5-16=16,0,F5-16),Cards!$A$6:$A$9,0),7),INDEX(Cards!$B$6:$I$9,MATCH(F5,Cards!$A$6:$A$9,0),8)-INDEX(Cards!$B$6:$I$9,MATCH(IF(F5-16=16,0,F5-16),Cards!$A$6:$A$9,0),8)),"")</f>
        <v/>
      </c>
      <c r="I5" s="11" t="str">
        <f aca="false">IF(AND(G5&lt;&gt;"",G5&lt;=3,F5&lt;=48),MAX(INDEX(Cards!$B$6:$I$9,MATCH(F5,Cards!$A$6:$A$9,0),1)-INDEX(Cards!$B$6:$I$9,MATCH(IF(F5-16=16,0,F5-16),Cards!$A$6:$A$9,0),1),INDEX(Cards!$B$6:$I$9,MATCH(F5,Cards!$A$6:$A$9,0),2)-INDEX(Cards!$B$6:$I$9,MATCH(IF(F5-16=16,0,F5-16),Cards!$A$6:$A$9,0),2),INDEX(Cards!$B$6:$I$9,MATCH(F5,Cards!$A$6:$A$9,0),3)-INDEX(Cards!$B$6:$I$9,MATCH(IF(F5-16=16,0,F5-16),Cards!$A$6:$A$9,0),3),INDEX(Cards!$B$6:$I$9,MATCH(F5,Cards!$A$6:$A$9,0),4)-INDEX(Cards!$B$6:$I$9,MATCH(IF(F5-16=16,0,F5-16),Cards!$A$6:$A$9,0),4),INDEX(Cards!$B$6:$I$9,MATCH(F5,Cards!$A$6:$A$9,0),5)-INDEX(Cards!$B$6:$I$9,MATCH(IF(F5-16=16,0,F5-16),Cards!$A$6:$A$9,0),5),INDEX(Cards!$B$6:$I$9,MATCH(F5,Cards!$A$6:$A$9,0),6)-INDEX(Cards!$B$6:$I$9,MATCH(IF(F5-16=16,0,F5-16),Cards!$A$6:$A$9,0),6),INDEX(Cards!$B$6:$I$9,MATCH(F5,Cards!$A$6:$A$9,0),7)-INDEX(Cards!$B$6:$I$9,MATCH(IF(F5-16=16,0,F5-16),Cards!$A$6:$A$9,0),7),INDEX(Cards!$B$6:$I$9,MATCH(F5,Cards!$A$6:$A$9,0),8)-INDEX(Cards!$B$6:$I$9,MATCH(IF(F5-16=16,0,F5-16),Cards!$A$6:$A$9,0),8)),"")</f>
        <v/>
      </c>
      <c r="J5" s="11" t="str">
        <f aca="false">IF(AND(B5&lt;&gt;"",C5&lt;&gt;"",C5&gt;B5),C5-B5,"")</f>
        <v/>
      </c>
      <c r="K5" s="16" t="str">
        <f aca="false">IF(J5="","",IF(ROUND(J5/C5,4)&gt;=0.1,ROUND(J5/C5,4),0))</f>
        <v/>
      </c>
      <c r="M5" s="17" t="str">
        <f aca="false">IFERROR(COUNTIF(K5:K204,"&gt;0")/COUNT(B5:B204),"")</f>
        <v/>
      </c>
    </row>
    <row r="6" customFormat="false" ht="15" hidden="false" customHeight="false" outlineLevel="0" collapsed="false">
      <c r="A6" s="7"/>
      <c r="B6" s="5"/>
      <c r="C6" s="5"/>
      <c r="D6" s="6"/>
      <c r="E6" s="12" t="str">
        <f aca="false">IF(D6="","",ROUND(D6/28.349523125,2))</f>
        <v/>
      </c>
      <c r="F6" s="10" t="str">
        <f aca="false">IF(E6="","",IF(E6&lt;16,0,IF(E6=16,16,CEILING(E6/16,1)*16)))</f>
        <v/>
      </c>
      <c r="G6" s="12" t="str">
        <f aca="false">IF(OR(E6="",E6&lt;=16),"",E6-FLOOR(E6-0.000001,16))</f>
        <v/>
      </c>
      <c r="H6" s="11" t="str">
        <f aca="false">IF(AND(G6&lt;&gt;"",G6&lt;=3,F6&lt;=48),MIN(INDEX(Cards!$B$6:$I$9,MATCH(F6,Cards!$A$6:$A$9,0),1)-INDEX(Cards!$B$6:$I$9,MATCH(IF(F6-16=16,0,F6-16),Cards!$A$6:$A$9,0),1),INDEX(Cards!$B$6:$I$9,MATCH(F6,Cards!$A$6:$A$9,0),2)-INDEX(Cards!$B$6:$I$9,MATCH(IF(F6-16=16,0,F6-16),Cards!$A$6:$A$9,0),2),INDEX(Cards!$B$6:$I$9,MATCH(F6,Cards!$A$6:$A$9,0),3)-INDEX(Cards!$B$6:$I$9,MATCH(IF(F6-16=16,0,F6-16),Cards!$A$6:$A$9,0),3),INDEX(Cards!$B$6:$I$9,MATCH(F6,Cards!$A$6:$A$9,0),4)-INDEX(Cards!$B$6:$I$9,MATCH(IF(F6-16=16,0,F6-16),Cards!$A$6:$A$9,0),4),INDEX(Cards!$B$6:$I$9,MATCH(F6,Cards!$A$6:$A$9,0),5)-INDEX(Cards!$B$6:$I$9,MATCH(IF(F6-16=16,0,F6-16),Cards!$A$6:$A$9,0),5),INDEX(Cards!$B$6:$I$9,MATCH(F6,Cards!$A$6:$A$9,0),6)-INDEX(Cards!$B$6:$I$9,MATCH(IF(F6-16=16,0,F6-16),Cards!$A$6:$A$9,0),6),INDEX(Cards!$B$6:$I$9,MATCH(F6,Cards!$A$6:$A$9,0),7)-INDEX(Cards!$B$6:$I$9,MATCH(IF(F6-16=16,0,F6-16),Cards!$A$6:$A$9,0),7),INDEX(Cards!$B$6:$I$9,MATCH(F6,Cards!$A$6:$A$9,0),8)-INDEX(Cards!$B$6:$I$9,MATCH(IF(F6-16=16,0,F6-16),Cards!$A$6:$A$9,0),8)),"")</f>
        <v/>
      </c>
      <c r="I6" s="11" t="str">
        <f aca="false">IF(AND(G6&lt;&gt;"",G6&lt;=3,F6&lt;=48),MAX(INDEX(Cards!$B$6:$I$9,MATCH(F6,Cards!$A$6:$A$9,0),1)-INDEX(Cards!$B$6:$I$9,MATCH(IF(F6-16=16,0,F6-16),Cards!$A$6:$A$9,0),1),INDEX(Cards!$B$6:$I$9,MATCH(F6,Cards!$A$6:$A$9,0),2)-INDEX(Cards!$B$6:$I$9,MATCH(IF(F6-16=16,0,F6-16),Cards!$A$6:$A$9,0),2),INDEX(Cards!$B$6:$I$9,MATCH(F6,Cards!$A$6:$A$9,0),3)-INDEX(Cards!$B$6:$I$9,MATCH(IF(F6-16=16,0,F6-16),Cards!$A$6:$A$9,0),3),INDEX(Cards!$B$6:$I$9,MATCH(F6,Cards!$A$6:$A$9,0),4)-INDEX(Cards!$B$6:$I$9,MATCH(IF(F6-16=16,0,F6-16),Cards!$A$6:$A$9,0),4),INDEX(Cards!$B$6:$I$9,MATCH(F6,Cards!$A$6:$A$9,0),5)-INDEX(Cards!$B$6:$I$9,MATCH(IF(F6-16=16,0,F6-16),Cards!$A$6:$A$9,0),5),INDEX(Cards!$B$6:$I$9,MATCH(F6,Cards!$A$6:$A$9,0),6)-INDEX(Cards!$B$6:$I$9,MATCH(IF(F6-16=16,0,F6-16),Cards!$A$6:$A$9,0),6),INDEX(Cards!$B$6:$I$9,MATCH(F6,Cards!$A$6:$A$9,0),7)-INDEX(Cards!$B$6:$I$9,MATCH(IF(F6-16=16,0,F6-16),Cards!$A$6:$A$9,0),7),INDEX(Cards!$B$6:$I$9,MATCH(F6,Cards!$A$6:$A$9,0),8)-INDEX(Cards!$B$6:$I$9,MATCH(IF(F6-16=16,0,F6-16),Cards!$A$6:$A$9,0),8)),"")</f>
        <v/>
      </c>
      <c r="J6" s="11" t="str">
        <f aca="false">IF(AND(B6&lt;&gt;"",C6&lt;&gt;"",C6&gt;B6),C6-B6,"")</f>
        <v/>
      </c>
      <c r="K6" s="16" t="str">
        <f aca="false">IF(J6="","",IF(ROUND(J6/C6,4)&gt;=0.1,ROUND(J6/C6,4),0))</f>
        <v/>
      </c>
      <c r="M6" s="2" t="str">
        <f aca="false">IF(M5="","",IF(M5&gt;=0.5,"Half or more: the sale is your price","Under half: a promotion, not a policy"))</f>
        <v/>
      </c>
    </row>
    <row r="7" customFormat="false" ht="15" hidden="false" customHeight="false" outlineLevel="0" collapsed="false">
      <c r="A7" s="7"/>
      <c r="B7" s="5"/>
      <c r="C7" s="5"/>
      <c r="D7" s="6"/>
      <c r="E7" s="12" t="str">
        <f aca="false">IF(D7="","",ROUND(D7/28.349523125,2))</f>
        <v/>
      </c>
      <c r="F7" s="10" t="str">
        <f aca="false">IF(E7="","",IF(E7&lt;16,0,IF(E7=16,16,CEILING(E7/16,1)*16)))</f>
        <v/>
      </c>
      <c r="G7" s="12" t="str">
        <f aca="false">IF(OR(E7="",E7&lt;=16),"",E7-FLOOR(E7-0.000001,16))</f>
        <v/>
      </c>
      <c r="H7" s="11" t="str">
        <f aca="false">IF(AND(G7&lt;&gt;"",G7&lt;=3,F7&lt;=48),MIN(INDEX(Cards!$B$6:$I$9,MATCH(F7,Cards!$A$6:$A$9,0),1)-INDEX(Cards!$B$6:$I$9,MATCH(IF(F7-16=16,0,F7-16),Cards!$A$6:$A$9,0),1),INDEX(Cards!$B$6:$I$9,MATCH(F7,Cards!$A$6:$A$9,0),2)-INDEX(Cards!$B$6:$I$9,MATCH(IF(F7-16=16,0,F7-16),Cards!$A$6:$A$9,0),2),INDEX(Cards!$B$6:$I$9,MATCH(F7,Cards!$A$6:$A$9,0),3)-INDEX(Cards!$B$6:$I$9,MATCH(IF(F7-16=16,0,F7-16),Cards!$A$6:$A$9,0),3),INDEX(Cards!$B$6:$I$9,MATCH(F7,Cards!$A$6:$A$9,0),4)-INDEX(Cards!$B$6:$I$9,MATCH(IF(F7-16=16,0,F7-16),Cards!$A$6:$A$9,0),4),INDEX(Cards!$B$6:$I$9,MATCH(F7,Cards!$A$6:$A$9,0),5)-INDEX(Cards!$B$6:$I$9,MATCH(IF(F7-16=16,0,F7-16),Cards!$A$6:$A$9,0),5),INDEX(Cards!$B$6:$I$9,MATCH(F7,Cards!$A$6:$A$9,0),6)-INDEX(Cards!$B$6:$I$9,MATCH(IF(F7-16=16,0,F7-16),Cards!$A$6:$A$9,0),6),INDEX(Cards!$B$6:$I$9,MATCH(F7,Cards!$A$6:$A$9,0),7)-INDEX(Cards!$B$6:$I$9,MATCH(IF(F7-16=16,0,F7-16),Cards!$A$6:$A$9,0),7),INDEX(Cards!$B$6:$I$9,MATCH(F7,Cards!$A$6:$A$9,0),8)-INDEX(Cards!$B$6:$I$9,MATCH(IF(F7-16=16,0,F7-16),Cards!$A$6:$A$9,0),8)),"")</f>
        <v/>
      </c>
      <c r="I7" s="11" t="str">
        <f aca="false">IF(AND(G7&lt;&gt;"",G7&lt;=3,F7&lt;=48),MAX(INDEX(Cards!$B$6:$I$9,MATCH(F7,Cards!$A$6:$A$9,0),1)-INDEX(Cards!$B$6:$I$9,MATCH(IF(F7-16=16,0,F7-16),Cards!$A$6:$A$9,0),1),INDEX(Cards!$B$6:$I$9,MATCH(F7,Cards!$A$6:$A$9,0),2)-INDEX(Cards!$B$6:$I$9,MATCH(IF(F7-16=16,0,F7-16),Cards!$A$6:$A$9,0),2),INDEX(Cards!$B$6:$I$9,MATCH(F7,Cards!$A$6:$A$9,0),3)-INDEX(Cards!$B$6:$I$9,MATCH(IF(F7-16=16,0,F7-16),Cards!$A$6:$A$9,0),3),INDEX(Cards!$B$6:$I$9,MATCH(F7,Cards!$A$6:$A$9,0),4)-INDEX(Cards!$B$6:$I$9,MATCH(IF(F7-16=16,0,F7-16),Cards!$A$6:$A$9,0),4),INDEX(Cards!$B$6:$I$9,MATCH(F7,Cards!$A$6:$A$9,0),5)-INDEX(Cards!$B$6:$I$9,MATCH(IF(F7-16=16,0,F7-16),Cards!$A$6:$A$9,0),5),INDEX(Cards!$B$6:$I$9,MATCH(F7,Cards!$A$6:$A$9,0),6)-INDEX(Cards!$B$6:$I$9,MATCH(IF(F7-16=16,0,F7-16),Cards!$A$6:$A$9,0),6),INDEX(Cards!$B$6:$I$9,MATCH(F7,Cards!$A$6:$A$9,0),7)-INDEX(Cards!$B$6:$I$9,MATCH(IF(F7-16=16,0,F7-16),Cards!$A$6:$A$9,0),7),INDEX(Cards!$B$6:$I$9,MATCH(F7,Cards!$A$6:$A$9,0),8)-INDEX(Cards!$B$6:$I$9,MATCH(IF(F7-16=16,0,F7-16),Cards!$A$6:$A$9,0),8)),"")</f>
        <v/>
      </c>
      <c r="J7" s="11" t="str">
        <f aca="false">IF(AND(B7&lt;&gt;"",C7&lt;&gt;"",C7&gt;B7),C7-B7,"")</f>
        <v/>
      </c>
      <c r="K7" s="16" t="str">
        <f aca="false">IF(J7="","",IF(ROUND(J7/C7,4)&gt;=0.1,ROUND(J7/C7,4),0))</f>
        <v/>
      </c>
    </row>
    <row r="8" customFormat="false" ht="15" hidden="false" customHeight="false" outlineLevel="0" collapsed="false">
      <c r="A8" s="7"/>
      <c r="B8" s="5"/>
      <c r="C8" s="5"/>
      <c r="D8" s="6"/>
      <c r="E8" s="12" t="str">
        <f aca="false">IF(D8="","",ROUND(D8/28.349523125,2))</f>
        <v/>
      </c>
      <c r="F8" s="10" t="str">
        <f aca="false">IF(E8="","",IF(E8&lt;16,0,IF(E8=16,16,CEILING(E8/16,1)*16)))</f>
        <v/>
      </c>
      <c r="G8" s="12" t="str">
        <f aca="false">IF(OR(E8="",E8&lt;=16),"",E8-FLOOR(E8-0.000001,16))</f>
        <v/>
      </c>
      <c r="H8" s="11" t="str">
        <f aca="false">IF(AND(G8&lt;&gt;"",G8&lt;=3,F8&lt;=48),MIN(INDEX(Cards!$B$6:$I$9,MATCH(F8,Cards!$A$6:$A$9,0),1)-INDEX(Cards!$B$6:$I$9,MATCH(IF(F8-16=16,0,F8-16),Cards!$A$6:$A$9,0),1),INDEX(Cards!$B$6:$I$9,MATCH(F8,Cards!$A$6:$A$9,0),2)-INDEX(Cards!$B$6:$I$9,MATCH(IF(F8-16=16,0,F8-16),Cards!$A$6:$A$9,0),2),INDEX(Cards!$B$6:$I$9,MATCH(F8,Cards!$A$6:$A$9,0),3)-INDEX(Cards!$B$6:$I$9,MATCH(IF(F8-16=16,0,F8-16),Cards!$A$6:$A$9,0),3),INDEX(Cards!$B$6:$I$9,MATCH(F8,Cards!$A$6:$A$9,0),4)-INDEX(Cards!$B$6:$I$9,MATCH(IF(F8-16=16,0,F8-16),Cards!$A$6:$A$9,0),4),INDEX(Cards!$B$6:$I$9,MATCH(F8,Cards!$A$6:$A$9,0),5)-INDEX(Cards!$B$6:$I$9,MATCH(IF(F8-16=16,0,F8-16),Cards!$A$6:$A$9,0),5),INDEX(Cards!$B$6:$I$9,MATCH(F8,Cards!$A$6:$A$9,0),6)-INDEX(Cards!$B$6:$I$9,MATCH(IF(F8-16=16,0,F8-16),Cards!$A$6:$A$9,0),6),INDEX(Cards!$B$6:$I$9,MATCH(F8,Cards!$A$6:$A$9,0),7)-INDEX(Cards!$B$6:$I$9,MATCH(IF(F8-16=16,0,F8-16),Cards!$A$6:$A$9,0),7),INDEX(Cards!$B$6:$I$9,MATCH(F8,Cards!$A$6:$A$9,0),8)-INDEX(Cards!$B$6:$I$9,MATCH(IF(F8-16=16,0,F8-16),Cards!$A$6:$A$9,0),8)),"")</f>
        <v/>
      </c>
      <c r="I8" s="11" t="str">
        <f aca="false">IF(AND(G8&lt;&gt;"",G8&lt;=3,F8&lt;=48),MAX(INDEX(Cards!$B$6:$I$9,MATCH(F8,Cards!$A$6:$A$9,0),1)-INDEX(Cards!$B$6:$I$9,MATCH(IF(F8-16=16,0,F8-16),Cards!$A$6:$A$9,0),1),INDEX(Cards!$B$6:$I$9,MATCH(F8,Cards!$A$6:$A$9,0),2)-INDEX(Cards!$B$6:$I$9,MATCH(IF(F8-16=16,0,F8-16),Cards!$A$6:$A$9,0),2),INDEX(Cards!$B$6:$I$9,MATCH(F8,Cards!$A$6:$A$9,0),3)-INDEX(Cards!$B$6:$I$9,MATCH(IF(F8-16=16,0,F8-16),Cards!$A$6:$A$9,0),3),INDEX(Cards!$B$6:$I$9,MATCH(F8,Cards!$A$6:$A$9,0),4)-INDEX(Cards!$B$6:$I$9,MATCH(IF(F8-16=16,0,F8-16),Cards!$A$6:$A$9,0),4),INDEX(Cards!$B$6:$I$9,MATCH(F8,Cards!$A$6:$A$9,0),5)-INDEX(Cards!$B$6:$I$9,MATCH(IF(F8-16=16,0,F8-16),Cards!$A$6:$A$9,0),5),INDEX(Cards!$B$6:$I$9,MATCH(F8,Cards!$A$6:$A$9,0),6)-INDEX(Cards!$B$6:$I$9,MATCH(IF(F8-16=16,0,F8-16),Cards!$A$6:$A$9,0),6),INDEX(Cards!$B$6:$I$9,MATCH(F8,Cards!$A$6:$A$9,0),7)-INDEX(Cards!$B$6:$I$9,MATCH(IF(F8-16=16,0,F8-16),Cards!$A$6:$A$9,0),7),INDEX(Cards!$B$6:$I$9,MATCH(F8,Cards!$A$6:$A$9,0),8)-INDEX(Cards!$B$6:$I$9,MATCH(IF(F8-16=16,0,F8-16),Cards!$A$6:$A$9,0),8)),"")</f>
        <v/>
      </c>
      <c r="J8" s="11" t="str">
        <f aca="false">IF(AND(B8&lt;&gt;"",C8&lt;&gt;"",C8&gt;B8),C8-B8,"")</f>
        <v/>
      </c>
      <c r="K8" s="16" t="str">
        <f aca="false">IF(J8="","",IF(ROUND(J8/C8,4)&gt;=0.1,ROUND(J8/C8,4),0))</f>
        <v/>
      </c>
    </row>
    <row r="9" customFormat="false" ht="15" hidden="false" customHeight="false" outlineLevel="0" collapsed="false">
      <c r="A9" s="7"/>
      <c r="B9" s="5"/>
      <c r="C9" s="5"/>
      <c r="D9" s="6"/>
      <c r="E9" s="12" t="str">
        <f aca="false">IF(D9="","",ROUND(D9/28.349523125,2))</f>
        <v/>
      </c>
      <c r="F9" s="10" t="str">
        <f aca="false">IF(E9="","",IF(E9&lt;16,0,IF(E9=16,16,CEILING(E9/16,1)*16)))</f>
        <v/>
      </c>
      <c r="G9" s="12" t="str">
        <f aca="false">IF(OR(E9="",E9&lt;=16),"",E9-FLOOR(E9-0.000001,16))</f>
        <v/>
      </c>
      <c r="H9" s="11" t="str">
        <f aca="false">IF(AND(G9&lt;&gt;"",G9&lt;=3,F9&lt;=48),MIN(INDEX(Cards!$B$6:$I$9,MATCH(F9,Cards!$A$6:$A$9,0),1)-INDEX(Cards!$B$6:$I$9,MATCH(IF(F9-16=16,0,F9-16),Cards!$A$6:$A$9,0),1),INDEX(Cards!$B$6:$I$9,MATCH(F9,Cards!$A$6:$A$9,0),2)-INDEX(Cards!$B$6:$I$9,MATCH(IF(F9-16=16,0,F9-16),Cards!$A$6:$A$9,0),2),INDEX(Cards!$B$6:$I$9,MATCH(F9,Cards!$A$6:$A$9,0),3)-INDEX(Cards!$B$6:$I$9,MATCH(IF(F9-16=16,0,F9-16),Cards!$A$6:$A$9,0),3),INDEX(Cards!$B$6:$I$9,MATCH(F9,Cards!$A$6:$A$9,0),4)-INDEX(Cards!$B$6:$I$9,MATCH(IF(F9-16=16,0,F9-16),Cards!$A$6:$A$9,0),4),INDEX(Cards!$B$6:$I$9,MATCH(F9,Cards!$A$6:$A$9,0),5)-INDEX(Cards!$B$6:$I$9,MATCH(IF(F9-16=16,0,F9-16),Cards!$A$6:$A$9,0),5),INDEX(Cards!$B$6:$I$9,MATCH(F9,Cards!$A$6:$A$9,0),6)-INDEX(Cards!$B$6:$I$9,MATCH(IF(F9-16=16,0,F9-16),Cards!$A$6:$A$9,0),6),INDEX(Cards!$B$6:$I$9,MATCH(F9,Cards!$A$6:$A$9,0),7)-INDEX(Cards!$B$6:$I$9,MATCH(IF(F9-16=16,0,F9-16),Cards!$A$6:$A$9,0),7),INDEX(Cards!$B$6:$I$9,MATCH(F9,Cards!$A$6:$A$9,0),8)-INDEX(Cards!$B$6:$I$9,MATCH(IF(F9-16=16,0,F9-16),Cards!$A$6:$A$9,0),8)),"")</f>
        <v/>
      </c>
      <c r="I9" s="11" t="str">
        <f aca="false">IF(AND(G9&lt;&gt;"",G9&lt;=3,F9&lt;=48),MAX(INDEX(Cards!$B$6:$I$9,MATCH(F9,Cards!$A$6:$A$9,0),1)-INDEX(Cards!$B$6:$I$9,MATCH(IF(F9-16=16,0,F9-16),Cards!$A$6:$A$9,0),1),INDEX(Cards!$B$6:$I$9,MATCH(F9,Cards!$A$6:$A$9,0),2)-INDEX(Cards!$B$6:$I$9,MATCH(IF(F9-16=16,0,F9-16),Cards!$A$6:$A$9,0),2),INDEX(Cards!$B$6:$I$9,MATCH(F9,Cards!$A$6:$A$9,0),3)-INDEX(Cards!$B$6:$I$9,MATCH(IF(F9-16=16,0,F9-16),Cards!$A$6:$A$9,0),3),INDEX(Cards!$B$6:$I$9,MATCH(F9,Cards!$A$6:$A$9,0),4)-INDEX(Cards!$B$6:$I$9,MATCH(IF(F9-16=16,0,F9-16),Cards!$A$6:$A$9,0),4),INDEX(Cards!$B$6:$I$9,MATCH(F9,Cards!$A$6:$A$9,0),5)-INDEX(Cards!$B$6:$I$9,MATCH(IF(F9-16=16,0,F9-16),Cards!$A$6:$A$9,0),5),INDEX(Cards!$B$6:$I$9,MATCH(F9,Cards!$A$6:$A$9,0),6)-INDEX(Cards!$B$6:$I$9,MATCH(IF(F9-16=16,0,F9-16),Cards!$A$6:$A$9,0),6),INDEX(Cards!$B$6:$I$9,MATCH(F9,Cards!$A$6:$A$9,0),7)-INDEX(Cards!$B$6:$I$9,MATCH(IF(F9-16=16,0,F9-16),Cards!$A$6:$A$9,0),7),INDEX(Cards!$B$6:$I$9,MATCH(F9,Cards!$A$6:$A$9,0),8)-INDEX(Cards!$B$6:$I$9,MATCH(IF(F9-16=16,0,F9-16),Cards!$A$6:$A$9,0),8)),"")</f>
        <v/>
      </c>
      <c r="J9" s="11" t="str">
        <f aca="false">IF(AND(B9&lt;&gt;"",C9&lt;&gt;"",C9&gt;B9),C9-B9,"")</f>
        <v/>
      </c>
      <c r="K9" s="16" t="str">
        <f aca="false">IF(J9="","",IF(ROUND(J9/C9,4)&gt;=0.1,ROUND(J9/C9,4),0))</f>
        <v/>
      </c>
    </row>
    <row r="10" customFormat="false" ht="15" hidden="false" customHeight="false" outlineLevel="0" collapsed="false">
      <c r="A10" s="7"/>
      <c r="B10" s="5"/>
      <c r="C10" s="5"/>
      <c r="D10" s="6"/>
      <c r="E10" s="12" t="str">
        <f aca="false">IF(D10="","",ROUND(D10/28.349523125,2))</f>
        <v/>
      </c>
      <c r="F10" s="10" t="str">
        <f aca="false">IF(E10="","",IF(E10&lt;16,0,IF(E10=16,16,CEILING(E10/16,1)*16)))</f>
        <v/>
      </c>
      <c r="G10" s="12" t="str">
        <f aca="false">IF(OR(E10="",E10&lt;=16),"",E10-FLOOR(E10-0.000001,16))</f>
        <v/>
      </c>
      <c r="H10" s="11" t="str">
        <f aca="false">IF(AND(G10&lt;&gt;"",G10&lt;=3,F10&lt;=48),MIN(INDEX(Cards!$B$6:$I$9,MATCH(F10,Cards!$A$6:$A$9,0),1)-INDEX(Cards!$B$6:$I$9,MATCH(IF(F10-16=16,0,F10-16),Cards!$A$6:$A$9,0),1),INDEX(Cards!$B$6:$I$9,MATCH(F10,Cards!$A$6:$A$9,0),2)-INDEX(Cards!$B$6:$I$9,MATCH(IF(F10-16=16,0,F10-16),Cards!$A$6:$A$9,0),2),INDEX(Cards!$B$6:$I$9,MATCH(F10,Cards!$A$6:$A$9,0),3)-INDEX(Cards!$B$6:$I$9,MATCH(IF(F10-16=16,0,F10-16),Cards!$A$6:$A$9,0),3),INDEX(Cards!$B$6:$I$9,MATCH(F10,Cards!$A$6:$A$9,0),4)-INDEX(Cards!$B$6:$I$9,MATCH(IF(F10-16=16,0,F10-16),Cards!$A$6:$A$9,0),4),INDEX(Cards!$B$6:$I$9,MATCH(F10,Cards!$A$6:$A$9,0),5)-INDEX(Cards!$B$6:$I$9,MATCH(IF(F10-16=16,0,F10-16),Cards!$A$6:$A$9,0),5),INDEX(Cards!$B$6:$I$9,MATCH(F10,Cards!$A$6:$A$9,0),6)-INDEX(Cards!$B$6:$I$9,MATCH(IF(F10-16=16,0,F10-16),Cards!$A$6:$A$9,0),6),INDEX(Cards!$B$6:$I$9,MATCH(F10,Cards!$A$6:$A$9,0),7)-INDEX(Cards!$B$6:$I$9,MATCH(IF(F10-16=16,0,F10-16),Cards!$A$6:$A$9,0),7),INDEX(Cards!$B$6:$I$9,MATCH(F10,Cards!$A$6:$A$9,0),8)-INDEX(Cards!$B$6:$I$9,MATCH(IF(F10-16=16,0,F10-16),Cards!$A$6:$A$9,0),8)),"")</f>
        <v/>
      </c>
      <c r="I10" s="11" t="str">
        <f aca="false">IF(AND(G10&lt;&gt;"",G10&lt;=3,F10&lt;=48),MAX(INDEX(Cards!$B$6:$I$9,MATCH(F10,Cards!$A$6:$A$9,0),1)-INDEX(Cards!$B$6:$I$9,MATCH(IF(F10-16=16,0,F10-16),Cards!$A$6:$A$9,0),1),INDEX(Cards!$B$6:$I$9,MATCH(F10,Cards!$A$6:$A$9,0),2)-INDEX(Cards!$B$6:$I$9,MATCH(IF(F10-16=16,0,F10-16),Cards!$A$6:$A$9,0),2),INDEX(Cards!$B$6:$I$9,MATCH(F10,Cards!$A$6:$A$9,0),3)-INDEX(Cards!$B$6:$I$9,MATCH(IF(F10-16=16,0,F10-16),Cards!$A$6:$A$9,0),3),INDEX(Cards!$B$6:$I$9,MATCH(F10,Cards!$A$6:$A$9,0),4)-INDEX(Cards!$B$6:$I$9,MATCH(IF(F10-16=16,0,F10-16),Cards!$A$6:$A$9,0),4),INDEX(Cards!$B$6:$I$9,MATCH(F10,Cards!$A$6:$A$9,0),5)-INDEX(Cards!$B$6:$I$9,MATCH(IF(F10-16=16,0,F10-16),Cards!$A$6:$A$9,0),5),INDEX(Cards!$B$6:$I$9,MATCH(F10,Cards!$A$6:$A$9,0),6)-INDEX(Cards!$B$6:$I$9,MATCH(IF(F10-16=16,0,F10-16),Cards!$A$6:$A$9,0),6),INDEX(Cards!$B$6:$I$9,MATCH(F10,Cards!$A$6:$A$9,0),7)-INDEX(Cards!$B$6:$I$9,MATCH(IF(F10-16=16,0,F10-16),Cards!$A$6:$A$9,0),7),INDEX(Cards!$B$6:$I$9,MATCH(F10,Cards!$A$6:$A$9,0),8)-INDEX(Cards!$B$6:$I$9,MATCH(IF(F10-16=16,0,F10-16),Cards!$A$6:$A$9,0),8)),"")</f>
        <v/>
      </c>
      <c r="J10" s="11" t="str">
        <f aca="false">IF(AND(B10&lt;&gt;"",C10&lt;&gt;"",C10&gt;B10),C10-B10,"")</f>
        <v/>
      </c>
      <c r="K10" s="16" t="str">
        <f aca="false">IF(J10="","",IF(ROUND(J10/C10,4)&gt;=0.1,ROUND(J10/C10,4),0))</f>
        <v/>
      </c>
    </row>
    <row r="11" customFormat="false" ht="15" hidden="false" customHeight="false" outlineLevel="0" collapsed="false">
      <c r="A11" s="7"/>
      <c r="B11" s="5"/>
      <c r="C11" s="5"/>
      <c r="D11" s="6"/>
      <c r="E11" s="12" t="str">
        <f aca="false">IF(D11="","",ROUND(D11/28.349523125,2))</f>
        <v/>
      </c>
      <c r="F11" s="10" t="str">
        <f aca="false">IF(E11="","",IF(E11&lt;16,0,IF(E11=16,16,CEILING(E11/16,1)*16)))</f>
        <v/>
      </c>
      <c r="G11" s="12" t="str">
        <f aca="false">IF(OR(E11="",E11&lt;=16),"",E11-FLOOR(E11-0.000001,16))</f>
        <v/>
      </c>
      <c r="H11" s="11" t="str">
        <f aca="false">IF(AND(G11&lt;&gt;"",G11&lt;=3,F11&lt;=48),MIN(INDEX(Cards!$B$6:$I$9,MATCH(F11,Cards!$A$6:$A$9,0),1)-INDEX(Cards!$B$6:$I$9,MATCH(IF(F11-16=16,0,F11-16),Cards!$A$6:$A$9,0),1),INDEX(Cards!$B$6:$I$9,MATCH(F11,Cards!$A$6:$A$9,0),2)-INDEX(Cards!$B$6:$I$9,MATCH(IF(F11-16=16,0,F11-16),Cards!$A$6:$A$9,0),2),INDEX(Cards!$B$6:$I$9,MATCH(F11,Cards!$A$6:$A$9,0),3)-INDEX(Cards!$B$6:$I$9,MATCH(IF(F11-16=16,0,F11-16),Cards!$A$6:$A$9,0),3),INDEX(Cards!$B$6:$I$9,MATCH(F11,Cards!$A$6:$A$9,0),4)-INDEX(Cards!$B$6:$I$9,MATCH(IF(F11-16=16,0,F11-16),Cards!$A$6:$A$9,0),4),INDEX(Cards!$B$6:$I$9,MATCH(F11,Cards!$A$6:$A$9,0),5)-INDEX(Cards!$B$6:$I$9,MATCH(IF(F11-16=16,0,F11-16),Cards!$A$6:$A$9,0),5),INDEX(Cards!$B$6:$I$9,MATCH(F11,Cards!$A$6:$A$9,0),6)-INDEX(Cards!$B$6:$I$9,MATCH(IF(F11-16=16,0,F11-16),Cards!$A$6:$A$9,0),6),INDEX(Cards!$B$6:$I$9,MATCH(F11,Cards!$A$6:$A$9,0),7)-INDEX(Cards!$B$6:$I$9,MATCH(IF(F11-16=16,0,F11-16),Cards!$A$6:$A$9,0),7),INDEX(Cards!$B$6:$I$9,MATCH(F11,Cards!$A$6:$A$9,0),8)-INDEX(Cards!$B$6:$I$9,MATCH(IF(F11-16=16,0,F11-16),Cards!$A$6:$A$9,0),8)),"")</f>
        <v/>
      </c>
      <c r="I11" s="11" t="str">
        <f aca="false">IF(AND(G11&lt;&gt;"",G11&lt;=3,F11&lt;=48),MAX(INDEX(Cards!$B$6:$I$9,MATCH(F11,Cards!$A$6:$A$9,0),1)-INDEX(Cards!$B$6:$I$9,MATCH(IF(F11-16=16,0,F11-16),Cards!$A$6:$A$9,0),1),INDEX(Cards!$B$6:$I$9,MATCH(F11,Cards!$A$6:$A$9,0),2)-INDEX(Cards!$B$6:$I$9,MATCH(IF(F11-16=16,0,F11-16),Cards!$A$6:$A$9,0),2),INDEX(Cards!$B$6:$I$9,MATCH(F11,Cards!$A$6:$A$9,0),3)-INDEX(Cards!$B$6:$I$9,MATCH(IF(F11-16=16,0,F11-16),Cards!$A$6:$A$9,0),3),INDEX(Cards!$B$6:$I$9,MATCH(F11,Cards!$A$6:$A$9,0),4)-INDEX(Cards!$B$6:$I$9,MATCH(IF(F11-16=16,0,F11-16),Cards!$A$6:$A$9,0),4),INDEX(Cards!$B$6:$I$9,MATCH(F11,Cards!$A$6:$A$9,0),5)-INDEX(Cards!$B$6:$I$9,MATCH(IF(F11-16=16,0,F11-16),Cards!$A$6:$A$9,0),5),INDEX(Cards!$B$6:$I$9,MATCH(F11,Cards!$A$6:$A$9,0),6)-INDEX(Cards!$B$6:$I$9,MATCH(IF(F11-16=16,0,F11-16),Cards!$A$6:$A$9,0),6),INDEX(Cards!$B$6:$I$9,MATCH(F11,Cards!$A$6:$A$9,0),7)-INDEX(Cards!$B$6:$I$9,MATCH(IF(F11-16=16,0,F11-16),Cards!$A$6:$A$9,0),7),INDEX(Cards!$B$6:$I$9,MATCH(F11,Cards!$A$6:$A$9,0),8)-INDEX(Cards!$B$6:$I$9,MATCH(IF(F11-16=16,0,F11-16),Cards!$A$6:$A$9,0),8)),"")</f>
        <v/>
      </c>
      <c r="J11" s="11" t="str">
        <f aca="false">IF(AND(B11&lt;&gt;"",C11&lt;&gt;"",C11&gt;B11),C11-B11,"")</f>
        <v/>
      </c>
      <c r="K11" s="16" t="str">
        <f aca="false">IF(J11="","",IF(ROUND(J11/C11,4)&gt;=0.1,ROUND(J11/C11,4),0))</f>
        <v/>
      </c>
    </row>
    <row r="12" customFormat="false" ht="15" hidden="false" customHeight="false" outlineLevel="0" collapsed="false">
      <c r="A12" s="7"/>
      <c r="B12" s="5"/>
      <c r="C12" s="5"/>
      <c r="D12" s="6"/>
      <c r="E12" s="12" t="str">
        <f aca="false">IF(D12="","",ROUND(D12/28.349523125,2))</f>
        <v/>
      </c>
      <c r="F12" s="10" t="str">
        <f aca="false">IF(E12="","",IF(E12&lt;16,0,IF(E12=16,16,CEILING(E12/16,1)*16)))</f>
        <v/>
      </c>
      <c r="G12" s="12" t="str">
        <f aca="false">IF(OR(E12="",E12&lt;=16),"",E12-FLOOR(E12-0.000001,16))</f>
        <v/>
      </c>
      <c r="H12" s="11" t="str">
        <f aca="false">IF(AND(G12&lt;&gt;"",G12&lt;=3,F12&lt;=48),MIN(INDEX(Cards!$B$6:$I$9,MATCH(F12,Cards!$A$6:$A$9,0),1)-INDEX(Cards!$B$6:$I$9,MATCH(IF(F12-16=16,0,F12-16),Cards!$A$6:$A$9,0),1),INDEX(Cards!$B$6:$I$9,MATCH(F12,Cards!$A$6:$A$9,0),2)-INDEX(Cards!$B$6:$I$9,MATCH(IF(F12-16=16,0,F12-16),Cards!$A$6:$A$9,0),2),INDEX(Cards!$B$6:$I$9,MATCH(F12,Cards!$A$6:$A$9,0),3)-INDEX(Cards!$B$6:$I$9,MATCH(IF(F12-16=16,0,F12-16),Cards!$A$6:$A$9,0),3),INDEX(Cards!$B$6:$I$9,MATCH(F12,Cards!$A$6:$A$9,0),4)-INDEX(Cards!$B$6:$I$9,MATCH(IF(F12-16=16,0,F12-16),Cards!$A$6:$A$9,0),4),INDEX(Cards!$B$6:$I$9,MATCH(F12,Cards!$A$6:$A$9,0),5)-INDEX(Cards!$B$6:$I$9,MATCH(IF(F12-16=16,0,F12-16),Cards!$A$6:$A$9,0),5),INDEX(Cards!$B$6:$I$9,MATCH(F12,Cards!$A$6:$A$9,0),6)-INDEX(Cards!$B$6:$I$9,MATCH(IF(F12-16=16,0,F12-16),Cards!$A$6:$A$9,0),6),INDEX(Cards!$B$6:$I$9,MATCH(F12,Cards!$A$6:$A$9,0),7)-INDEX(Cards!$B$6:$I$9,MATCH(IF(F12-16=16,0,F12-16),Cards!$A$6:$A$9,0),7),INDEX(Cards!$B$6:$I$9,MATCH(F12,Cards!$A$6:$A$9,0),8)-INDEX(Cards!$B$6:$I$9,MATCH(IF(F12-16=16,0,F12-16),Cards!$A$6:$A$9,0),8)),"")</f>
        <v/>
      </c>
      <c r="I12" s="11" t="str">
        <f aca="false">IF(AND(G12&lt;&gt;"",G12&lt;=3,F12&lt;=48),MAX(INDEX(Cards!$B$6:$I$9,MATCH(F12,Cards!$A$6:$A$9,0),1)-INDEX(Cards!$B$6:$I$9,MATCH(IF(F12-16=16,0,F12-16),Cards!$A$6:$A$9,0),1),INDEX(Cards!$B$6:$I$9,MATCH(F12,Cards!$A$6:$A$9,0),2)-INDEX(Cards!$B$6:$I$9,MATCH(IF(F12-16=16,0,F12-16),Cards!$A$6:$A$9,0),2),INDEX(Cards!$B$6:$I$9,MATCH(F12,Cards!$A$6:$A$9,0),3)-INDEX(Cards!$B$6:$I$9,MATCH(IF(F12-16=16,0,F12-16),Cards!$A$6:$A$9,0),3),INDEX(Cards!$B$6:$I$9,MATCH(F12,Cards!$A$6:$A$9,0),4)-INDEX(Cards!$B$6:$I$9,MATCH(IF(F12-16=16,0,F12-16),Cards!$A$6:$A$9,0),4),INDEX(Cards!$B$6:$I$9,MATCH(F12,Cards!$A$6:$A$9,0),5)-INDEX(Cards!$B$6:$I$9,MATCH(IF(F12-16=16,0,F12-16),Cards!$A$6:$A$9,0),5),INDEX(Cards!$B$6:$I$9,MATCH(F12,Cards!$A$6:$A$9,0),6)-INDEX(Cards!$B$6:$I$9,MATCH(IF(F12-16=16,0,F12-16),Cards!$A$6:$A$9,0),6),INDEX(Cards!$B$6:$I$9,MATCH(F12,Cards!$A$6:$A$9,0),7)-INDEX(Cards!$B$6:$I$9,MATCH(IF(F12-16=16,0,F12-16),Cards!$A$6:$A$9,0),7),INDEX(Cards!$B$6:$I$9,MATCH(F12,Cards!$A$6:$A$9,0),8)-INDEX(Cards!$B$6:$I$9,MATCH(IF(F12-16=16,0,F12-16),Cards!$A$6:$A$9,0),8)),"")</f>
        <v/>
      </c>
      <c r="J12" s="11" t="str">
        <f aca="false">IF(AND(B12&lt;&gt;"",C12&lt;&gt;"",C12&gt;B12),C12-B12,"")</f>
        <v/>
      </c>
      <c r="K12" s="16" t="str">
        <f aca="false">IF(J12="","",IF(ROUND(J12/C12,4)&gt;=0.1,ROUND(J12/C12,4),0))</f>
        <v/>
      </c>
    </row>
    <row r="13" customFormat="false" ht="15" hidden="false" customHeight="false" outlineLevel="0" collapsed="false">
      <c r="A13" s="7"/>
      <c r="B13" s="5"/>
      <c r="C13" s="5"/>
      <c r="D13" s="6"/>
      <c r="E13" s="12" t="str">
        <f aca="false">IF(D13="","",ROUND(D13/28.349523125,2))</f>
        <v/>
      </c>
      <c r="F13" s="10" t="str">
        <f aca="false">IF(E13="","",IF(E13&lt;16,0,IF(E13=16,16,CEILING(E13/16,1)*16)))</f>
        <v/>
      </c>
      <c r="G13" s="12" t="str">
        <f aca="false">IF(OR(E13="",E13&lt;=16),"",E13-FLOOR(E13-0.000001,16))</f>
        <v/>
      </c>
      <c r="H13" s="11" t="str">
        <f aca="false">IF(AND(G13&lt;&gt;"",G13&lt;=3,F13&lt;=48),MIN(INDEX(Cards!$B$6:$I$9,MATCH(F13,Cards!$A$6:$A$9,0),1)-INDEX(Cards!$B$6:$I$9,MATCH(IF(F13-16=16,0,F13-16),Cards!$A$6:$A$9,0),1),INDEX(Cards!$B$6:$I$9,MATCH(F13,Cards!$A$6:$A$9,0),2)-INDEX(Cards!$B$6:$I$9,MATCH(IF(F13-16=16,0,F13-16),Cards!$A$6:$A$9,0),2),INDEX(Cards!$B$6:$I$9,MATCH(F13,Cards!$A$6:$A$9,0),3)-INDEX(Cards!$B$6:$I$9,MATCH(IF(F13-16=16,0,F13-16),Cards!$A$6:$A$9,0),3),INDEX(Cards!$B$6:$I$9,MATCH(F13,Cards!$A$6:$A$9,0),4)-INDEX(Cards!$B$6:$I$9,MATCH(IF(F13-16=16,0,F13-16),Cards!$A$6:$A$9,0),4),INDEX(Cards!$B$6:$I$9,MATCH(F13,Cards!$A$6:$A$9,0),5)-INDEX(Cards!$B$6:$I$9,MATCH(IF(F13-16=16,0,F13-16),Cards!$A$6:$A$9,0),5),INDEX(Cards!$B$6:$I$9,MATCH(F13,Cards!$A$6:$A$9,0),6)-INDEX(Cards!$B$6:$I$9,MATCH(IF(F13-16=16,0,F13-16),Cards!$A$6:$A$9,0),6),INDEX(Cards!$B$6:$I$9,MATCH(F13,Cards!$A$6:$A$9,0),7)-INDEX(Cards!$B$6:$I$9,MATCH(IF(F13-16=16,0,F13-16),Cards!$A$6:$A$9,0),7),INDEX(Cards!$B$6:$I$9,MATCH(F13,Cards!$A$6:$A$9,0),8)-INDEX(Cards!$B$6:$I$9,MATCH(IF(F13-16=16,0,F13-16),Cards!$A$6:$A$9,0),8)),"")</f>
        <v/>
      </c>
      <c r="I13" s="11" t="str">
        <f aca="false">IF(AND(G13&lt;&gt;"",G13&lt;=3,F13&lt;=48),MAX(INDEX(Cards!$B$6:$I$9,MATCH(F13,Cards!$A$6:$A$9,0),1)-INDEX(Cards!$B$6:$I$9,MATCH(IF(F13-16=16,0,F13-16),Cards!$A$6:$A$9,0),1),INDEX(Cards!$B$6:$I$9,MATCH(F13,Cards!$A$6:$A$9,0),2)-INDEX(Cards!$B$6:$I$9,MATCH(IF(F13-16=16,0,F13-16),Cards!$A$6:$A$9,0),2),INDEX(Cards!$B$6:$I$9,MATCH(F13,Cards!$A$6:$A$9,0),3)-INDEX(Cards!$B$6:$I$9,MATCH(IF(F13-16=16,0,F13-16),Cards!$A$6:$A$9,0),3),INDEX(Cards!$B$6:$I$9,MATCH(F13,Cards!$A$6:$A$9,0),4)-INDEX(Cards!$B$6:$I$9,MATCH(IF(F13-16=16,0,F13-16),Cards!$A$6:$A$9,0),4),INDEX(Cards!$B$6:$I$9,MATCH(F13,Cards!$A$6:$A$9,0),5)-INDEX(Cards!$B$6:$I$9,MATCH(IF(F13-16=16,0,F13-16),Cards!$A$6:$A$9,0),5),INDEX(Cards!$B$6:$I$9,MATCH(F13,Cards!$A$6:$A$9,0),6)-INDEX(Cards!$B$6:$I$9,MATCH(IF(F13-16=16,0,F13-16),Cards!$A$6:$A$9,0),6),INDEX(Cards!$B$6:$I$9,MATCH(F13,Cards!$A$6:$A$9,0),7)-INDEX(Cards!$B$6:$I$9,MATCH(IF(F13-16=16,0,F13-16),Cards!$A$6:$A$9,0),7),INDEX(Cards!$B$6:$I$9,MATCH(F13,Cards!$A$6:$A$9,0),8)-INDEX(Cards!$B$6:$I$9,MATCH(IF(F13-16=16,0,F13-16),Cards!$A$6:$A$9,0),8)),"")</f>
        <v/>
      </c>
      <c r="J13" s="11" t="str">
        <f aca="false">IF(AND(B13&lt;&gt;"",C13&lt;&gt;"",C13&gt;B13),C13-B13,"")</f>
        <v/>
      </c>
      <c r="K13" s="16" t="str">
        <f aca="false">IF(J13="","",IF(ROUND(J13/C13,4)&gt;=0.1,ROUND(J13/C13,4),0))</f>
        <v/>
      </c>
    </row>
    <row r="14" customFormat="false" ht="15" hidden="false" customHeight="false" outlineLevel="0" collapsed="false">
      <c r="A14" s="7"/>
      <c r="B14" s="5"/>
      <c r="C14" s="5"/>
      <c r="D14" s="6"/>
      <c r="E14" s="12" t="str">
        <f aca="false">IF(D14="","",ROUND(D14/28.349523125,2))</f>
        <v/>
      </c>
      <c r="F14" s="10" t="str">
        <f aca="false">IF(E14="","",IF(E14&lt;16,0,IF(E14=16,16,CEILING(E14/16,1)*16)))</f>
        <v/>
      </c>
      <c r="G14" s="12" t="str">
        <f aca="false">IF(OR(E14="",E14&lt;=16),"",E14-FLOOR(E14-0.000001,16))</f>
        <v/>
      </c>
      <c r="H14" s="11" t="str">
        <f aca="false">IF(AND(G14&lt;&gt;"",G14&lt;=3,F14&lt;=48),MIN(INDEX(Cards!$B$6:$I$9,MATCH(F14,Cards!$A$6:$A$9,0),1)-INDEX(Cards!$B$6:$I$9,MATCH(IF(F14-16=16,0,F14-16),Cards!$A$6:$A$9,0),1),INDEX(Cards!$B$6:$I$9,MATCH(F14,Cards!$A$6:$A$9,0),2)-INDEX(Cards!$B$6:$I$9,MATCH(IF(F14-16=16,0,F14-16),Cards!$A$6:$A$9,0),2),INDEX(Cards!$B$6:$I$9,MATCH(F14,Cards!$A$6:$A$9,0),3)-INDEX(Cards!$B$6:$I$9,MATCH(IF(F14-16=16,0,F14-16),Cards!$A$6:$A$9,0),3),INDEX(Cards!$B$6:$I$9,MATCH(F14,Cards!$A$6:$A$9,0),4)-INDEX(Cards!$B$6:$I$9,MATCH(IF(F14-16=16,0,F14-16),Cards!$A$6:$A$9,0),4),INDEX(Cards!$B$6:$I$9,MATCH(F14,Cards!$A$6:$A$9,0),5)-INDEX(Cards!$B$6:$I$9,MATCH(IF(F14-16=16,0,F14-16),Cards!$A$6:$A$9,0),5),INDEX(Cards!$B$6:$I$9,MATCH(F14,Cards!$A$6:$A$9,0),6)-INDEX(Cards!$B$6:$I$9,MATCH(IF(F14-16=16,0,F14-16),Cards!$A$6:$A$9,0),6),INDEX(Cards!$B$6:$I$9,MATCH(F14,Cards!$A$6:$A$9,0),7)-INDEX(Cards!$B$6:$I$9,MATCH(IF(F14-16=16,0,F14-16),Cards!$A$6:$A$9,0),7),INDEX(Cards!$B$6:$I$9,MATCH(F14,Cards!$A$6:$A$9,0),8)-INDEX(Cards!$B$6:$I$9,MATCH(IF(F14-16=16,0,F14-16),Cards!$A$6:$A$9,0),8)),"")</f>
        <v/>
      </c>
      <c r="I14" s="11" t="str">
        <f aca="false">IF(AND(G14&lt;&gt;"",G14&lt;=3,F14&lt;=48),MAX(INDEX(Cards!$B$6:$I$9,MATCH(F14,Cards!$A$6:$A$9,0),1)-INDEX(Cards!$B$6:$I$9,MATCH(IF(F14-16=16,0,F14-16),Cards!$A$6:$A$9,0),1),INDEX(Cards!$B$6:$I$9,MATCH(F14,Cards!$A$6:$A$9,0),2)-INDEX(Cards!$B$6:$I$9,MATCH(IF(F14-16=16,0,F14-16),Cards!$A$6:$A$9,0),2),INDEX(Cards!$B$6:$I$9,MATCH(F14,Cards!$A$6:$A$9,0),3)-INDEX(Cards!$B$6:$I$9,MATCH(IF(F14-16=16,0,F14-16),Cards!$A$6:$A$9,0),3),INDEX(Cards!$B$6:$I$9,MATCH(F14,Cards!$A$6:$A$9,0),4)-INDEX(Cards!$B$6:$I$9,MATCH(IF(F14-16=16,0,F14-16),Cards!$A$6:$A$9,0),4),INDEX(Cards!$B$6:$I$9,MATCH(F14,Cards!$A$6:$A$9,0),5)-INDEX(Cards!$B$6:$I$9,MATCH(IF(F14-16=16,0,F14-16),Cards!$A$6:$A$9,0),5),INDEX(Cards!$B$6:$I$9,MATCH(F14,Cards!$A$6:$A$9,0),6)-INDEX(Cards!$B$6:$I$9,MATCH(IF(F14-16=16,0,F14-16),Cards!$A$6:$A$9,0),6),INDEX(Cards!$B$6:$I$9,MATCH(F14,Cards!$A$6:$A$9,0),7)-INDEX(Cards!$B$6:$I$9,MATCH(IF(F14-16=16,0,F14-16),Cards!$A$6:$A$9,0),7),INDEX(Cards!$B$6:$I$9,MATCH(F14,Cards!$A$6:$A$9,0),8)-INDEX(Cards!$B$6:$I$9,MATCH(IF(F14-16=16,0,F14-16),Cards!$A$6:$A$9,0),8)),"")</f>
        <v/>
      </c>
      <c r="J14" s="11" t="str">
        <f aca="false">IF(AND(B14&lt;&gt;"",C14&lt;&gt;"",C14&gt;B14),C14-B14,"")</f>
        <v/>
      </c>
      <c r="K14" s="16" t="str">
        <f aca="false">IF(J14="","",IF(ROUND(J14/C14,4)&gt;=0.1,ROUND(J14/C14,4),0))</f>
        <v/>
      </c>
    </row>
    <row r="15" customFormat="false" ht="15" hidden="false" customHeight="false" outlineLevel="0" collapsed="false">
      <c r="A15" s="7"/>
      <c r="B15" s="5"/>
      <c r="C15" s="5"/>
      <c r="D15" s="6"/>
      <c r="E15" s="12" t="str">
        <f aca="false">IF(D15="","",ROUND(D15/28.349523125,2))</f>
        <v/>
      </c>
      <c r="F15" s="10" t="str">
        <f aca="false">IF(E15="","",IF(E15&lt;16,0,IF(E15=16,16,CEILING(E15/16,1)*16)))</f>
        <v/>
      </c>
      <c r="G15" s="12" t="str">
        <f aca="false">IF(OR(E15="",E15&lt;=16),"",E15-FLOOR(E15-0.000001,16))</f>
        <v/>
      </c>
      <c r="H15" s="11" t="str">
        <f aca="false">IF(AND(G15&lt;&gt;"",G15&lt;=3,F15&lt;=48),MIN(INDEX(Cards!$B$6:$I$9,MATCH(F15,Cards!$A$6:$A$9,0),1)-INDEX(Cards!$B$6:$I$9,MATCH(IF(F15-16=16,0,F15-16),Cards!$A$6:$A$9,0),1),INDEX(Cards!$B$6:$I$9,MATCH(F15,Cards!$A$6:$A$9,0),2)-INDEX(Cards!$B$6:$I$9,MATCH(IF(F15-16=16,0,F15-16),Cards!$A$6:$A$9,0),2),INDEX(Cards!$B$6:$I$9,MATCH(F15,Cards!$A$6:$A$9,0),3)-INDEX(Cards!$B$6:$I$9,MATCH(IF(F15-16=16,0,F15-16),Cards!$A$6:$A$9,0),3),INDEX(Cards!$B$6:$I$9,MATCH(F15,Cards!$A$6:$A$9,0),4)-INDEX(Cards!$B$6:$I$9,MATCH(IF(F15-16=16,0,F15-16),Cards!$A$6:$A$9,0),4),INDEX(Cards!$B$6:$I$9,MATCH(F15,Cards!$A$6:$A$9,0),5)-INDEX(Cards!$B$6:$I$9,MATCH(IF(F15-16=16,0,F15-16),Cards!$A$6:$A$9,0),5),INDEX(Cards!$B$6:$I$9,MATCH(F15,Cards!$A$6:$A$9,0),6)-INDEX(Cards!$B$6:$I$9,MATCH(IF(F15-16=16,0,F15-16),Cards!$A$6:$A$9,0),6),INDEX(Cards!$B$6:$I$9,MATCH(F15,Cards!$A$6:$A$9,0),7)-INDEX(Cards!$B$6:$I$9,MATCH(IF(F15-16=16,0,F15-16),Cards!$A$6:$A$9,0),7),INDEX(Cards!$B$6:$I$9,MATCH(F15,Cards!$A$6:$A$9,0),8)-INDEX(Cards!$B$6:$I$9,MATCH(IF(F15-16=16,0,F15-16),Cards!$A$6:$A$9,0),8)),"")</f>
        <v/>
      </c>
      <c r="I15" s="11" t="str">
        <f aca="false">IF(AND(G15&lt;&gt;"",G15&lt;=3,F15&lt;=48),MAX(INDEX(Cards!$B$6:$I$9,MATCH(F15,Cards!$A$6:$A$9,0),1)-INDEX(Cards!$B$6:$I$9,MATCH(IF(F15-16=16,0,F15-16),Cards!$A$6:$A$9,0),1),INDEX(Cards!$B$6:$I$9,MATCH(F15,Cards!$A$6:$A$9,0),2)-INDEX(Cards!$B$6:$I$9,MATCH(IF(F15-16=16,0,F15-16),Cards!$A$6:$A$9,0),2),INDEX(Cards!$B$6:$I$9,MATCH(F15,Cards!$A$6:$A$9,0),3)-INDEX(Cards!$B$6:$I$9,MATCH(IF(F15-16=16,0,F15-16),Cards!$A$6:$A$9,0),3),INDEX(Cards!$B$6:$I$9,MATCH(F15,Cards!$A$6:$A$9,0),4)-INDEX(Cards!$B$6:$I$9,MATCH(IF(F15-16=16,0,F15-16),Cards!$A$6:$A$9,0),4),INDEX(Cards!$B$6:$I$9,MATCH(F15,Cards!$A$6:$A$9,0),5)-INDEX(Cards!$B$6:$I$9,MATCH(IF(F15-16=16,0,F15-16),Cards!$A$6:$A$9,0),5),INDEX(Cards!$B$6:$I$9,MATCH(F15,Cards!$A$6:$A$9,0),6)-INDEX(Cards!$B$6:$I$9,MATCH(IF(F15-16=16,0,F15-16),Cards!$A$6:$A$9,0),6),INDEX(Cards!$B$6:$I$9,MATCH(F15,Cards!$A$6:$A$9,0),7)-INDEX(Cards!$B$6:$I$9,MATCH(IF(F15-16=16,0,F15-16),Cards!$A$6:$A$9,0),7),INDEX(Cards!$B$6:$I$9,MATCH(F15,Cards!$A$6:$A$9,0),8)-INDEX(Cards!$B$6:$I$9,MATCH(IF(F15-16=16,0,F15-16),Cards!$A$6:$A$9,0),8)),"")</f>
        <v/>
      </c>
      <c r="J15" s="11" t="str">
        <f aca="false">IF(AND(B15&lt;&gt;"",C15&lt;&gt;"",C15&gt;B15),C15-B15,"")</f>
        <v/>
      </c>
      <c r="K15" s="16" t="str">
        <f aca="false">IF(J15="","",IF(ROUND(J15/C15,4)&gt;=0.1,ROUND(J15/C15,4),0))</f>
        <v/>
      </c>
    </row>
    <row r="16" customFormat="false" ht="15" hidden="false" customHeight="false" outlineLevel="0" collapsed="false">
      <c r="A16" s="7"/>
      <c r="B16" s="5"/>
      <c r="C16" s="5"/>
      <c r="D16" s="6"/>
      <c r="E16" s="12" t="str">
        <f aca="false">IF(D16="","",ROUND(D16/28.349523125,2))</f>
        <v/>
      </c>
      <c r="F16" s="10" t="str">
        <f aca="false">IF(E16="","",IF(E16&lt;16,0,IF(E16=16,16,CEILING(E16/16,1)*16)))</f>
        <v/>
      </c>
      <c r="G16" s="12" t="str">
        <f aca="false">IF(OR(E16="",E16&lt;=16),"",E16-FLOOR(E16-0.000001,16))</f>
        <v/>
      </c>
      <c r="H16" s="11" t="str">
        <f aca="false">IF(AND(G16&lt;&gt;"",G16&lt;=3,F16&lt;=48),MIN(INDEX(Cards!$B$6:$I$9,MATCH(F16,Cards!$A$6:$A$9,0),1)-INDEX(Cards!$B$6:$I$9,MATCH(IF(F16-16=16,0,F16-16),Cards!$A$6:$A$9,0),1),INDEX(Cards!$B$6:$I$9,MATCH(F16,Cards!$A$6:$A$9,0),2)-INDEX(Cards!$B$6:$I$9,MATCH(IF(F16-16=16,0,F16-16),Cards!$A$6:$A$9,0),2),INDEX(Cards!$B$6:$I$9,MATCH(F16,Cards!$A$6:$A$9,0),3)-INDEX(Cards!$B$6:$I$9,MATCH(IF(F16-16=16,0,F16-16),Cards!$A$6:$A$9,0),3),INDEX(Cards!$B$6:$I$9,MATCH(F16,Cards!$A$6:$A$9,0),4)-INDEX(Cards!$B$6:$I$9,MATCH(IF(F16-16=16,0,F16-16),Cards!$A$6:$A$9,0),4),INDEX(Cards!$B$6:$I$9,MATCH(F16,Cards!$A$6:$A$9,0),5)-INDEX(Cards!$B$6:$I$9,MATCH(IF(F16-16=16,0,F16-16),Cards!$A$6:$A$9,0),5),INDEX(Cards!$B$6:$I$9,MATCH(F16,Cards!$A$6:$A$9,0),6)-INDEX(Cards!$B$6:$I$9,MATCH(IF(F16-16=16,0,F16-16),Cards!$A$6:$A$9,0),6),INDEX(Cards!$B$6:$I$9,MATCH(F16,Cards!$A$6:$A$9,0),7)-INDEX(Cards!$B$6:$I$9,MATCH(IF(F16-16=16,0,F16-16),Cards!$A$6:$A$9,0),7),INDEX(Cards!$B$6:$I$9,MATCH(F16,Cards!$A$6:$A$9,0),8)-INDEX(Cards!$B$6:$I$9,MATCH(IF(F16-16=16,0,F16-16),Cards!$A$6:$A$9,0),8)),"")</f>
        <v/>
      </c>
      <c r="I16" s="11" t="str">
        <f aca="false">IF(AND(G16&lt;&gt;"",G16&lt;=3,F16&lt;=48),MAX(INDEX(Cards!$B$6:$I$9,MATCH(F16,Cards!$A$6:$A$9,0),1)-INDEX(Cards!$B$6:$I$9,MATCH(IF(F16-16=16,0,F16-16),Cards!$A$6:$A$9,0),1),INDEX(Cards!$B$6:$I$9,MATCH(F16,Cards!$A$6:$A$9,0),2)-INDEX(Cards!$B$6:$I$9,MATCH(IF(F16-16=16,0,F16-16),Cards!$A$6:$A$9,0),2),INDEX(Cards!$B$6:$I$9,MATCH(F16,Cards!$A$6:$A$9,0),3)-INDEX(Cards!$B$6:$I$9,MATCH(IF(F16-16=16,0,F16-16),Cards!$A$6:$A$9,0),3),INDEX(Cards!$B$6:$I$9,MATCH(F16,Cards!$A$6:$A$9,0),4)-INDEX(Cards!$B$6:$I$9,MATCH(IF(F16-16=16,0,F16-16),Cards!$A$6:$A$9,0),4),INDEX(Cards!$B$6:$I$9,MATCH(F16,Cards!$A$6:$A$9,0),5)-INDEX(Cards!$B$6:$I$9,MATCH(IF(F16-16=16,0,F16-16),Cards!$A$6:$A$9,0),5),INDEX(Cards!$B$6:$I$9,MATCH(F16,Cards!$A$6:$A$9,0),6)-INDEX(Cards!$B$6:$I$9,MATCH(IF(F16-16=16,0,F16-16),Cards!$A$6:$A$9,0),6),INDEX(Cards!$B$6:$I$9,MATCH(F16,Cards!$A$6:$A$9,0),7)-INDEX(Cards!$B$6:$I$9,MATCH(IF(F16-16=16,0,F16-16),Cards!$A$6:$A$9,0),7),INDEX(Cards!$B$6:$I$9,MATCH(F16,Cards!$A$6:$A$9,0),8)-INDEX(Cards!$B$6:$I$9,MATCH(IF(F16-16=16,0,F16-16),Cards!$A$6:$A$9,0),8)),"")</f>
        <v/>
      </c>
      <c r="J16" s="11" t="str">
        <f aca="false">IF(AND(B16&lt;&gt;"",C16&lt;&gt;"",C16&gt;B16),C16-B16,"")</f>
        <v/>
      </c>
      <c r="K16" s="16" t="str">
        <f aca="false">IF(J16="","",IF(ROUND(J16/C16,4)&gt;=0.1,ROUND(J16/C16,4),0))</f>
        <v/>
      </c>
    </row>
    <row r="17" customFormat="false" ht="15" hidden="false" customHeight="false" outlineLevel="0" collapsed="false">
      <c r="A17" s="7"/>
      <c r="B17" s="5"/>
      <c r="C17" s="5"/>
      <c r="D17" s="6"/>
      <c r="E17" s="12" t="str">
        <f aca="false">IF(D17="","",ROUND(D17/28.349523125,2))</f>
        <v/>
      </c>
      <c r="F17" s="10" t="str">
        <f aca="false">IF(E17="","",IF(E17&lt;16,0,IF(E17=16,16,CEILING(E17/16,1)*16)))</f>
        <v/>
      </c>
      <c r="G17" s="12" t="str">
        <f aca="false">IF(OR(E17="",E17&lt;=16),"",E17-FLOOR(E17-0.000001,16))</f>
        <v/>
      </c>
      <c r="H17" s="11" t="str">
        <f aca="false">IF(AND(G17&lt;&gt;"",G17&lt;=3,F17&lt;=48),MIN(INDEX(Cards!$B$6:$I$9,MATCH(F17,Cards!$A$6:$A$9,0),1)-INDEX(Cards!$B$6:$I$9,MATCH(IF(F17-16=16,0,F17-16),Cards!$A$6:$A$9,0),1),INDEX(Cards!$B$6:$I$9,MATCH(F17,Cards!$A$6:$A$9,0),2)-INDEX(Cards!$B$6:$I$9,MATCH(IF(F17-16=16,0,F17-16),Cards!$A$6:$A$9,0),2),INDEX(Cards!$B$6:$I$9,MATCH(F17,Cards!$A$6:$A$9,0),3)-INDEX(Cards!$B$6:$I$9,MATCH(IF(F17-16=16,0,F17-16),Cards!$A$6:$A$9,0),3),INDEX(Cards!$B$6:$I$9,MATCH(F17,Cards!$A$6:$A$9,0),4)-INDEX(Cards!$B$6:$I$9,MATCH(IF(F17-16=16,0,F17-16),Cards!$A$6:$A$9,0),4),INDEX(Cards!$B$6:$I$9,MATCH(F17,Cards!$A$6:$A$9,0),5)-INDEX(Cards!$B$6:$I$9,MATCH(IF(F17-16=16,0,F17-16),Cards!$A$6:$A$9,0),5),INDEX(Cards!$B$6:$I$9,MATCH(F17,Cards!$A$6:$A$9,0),6)-INDEX(Cards!$B$6:$I$9,MATCH(IF(F17-16=16,0,F17-16),Cards!$A$6:$A$9,0),6),INDEX(Cards!$B$6:$I$9,MATCH(F17,Cards!$A$6:$A$9,0),7)-INDEX(Cards!$B$6:$I$9,MATCH(IF(F17-16=16,0,F17-16),Cards!$A$6:$A$9,0),7),INDEX(Cards!$B$6:$I$9,MATCH(F17,Cards!$A$6:$A$9,0),8)-INDEX(Cards!$B$6:$I$9,MATCH(IF(F17-16=16,0,F17-16),Cards!$A$6:$A$9,0),8)),"")</f>
        <v/>
      </c>
      <c r="I17" s="11" t="str">
        <f aca="false">IF(AND(G17&lt;&gt;"",G17&lt;=3,F17&lt;=48),MAX(INDEX(Cards!$B$6:$I$9,MATCH(F17,Cards!$A$6:$A$9,0),1)-INDEX(Cards!$B$6:$I$9,MATCH(IF(F17-16=16,0,F17-16),Cards!$A$6:$A$9,0),1),INDEX(Cards!$B$6:$I$9,MATCH(F17,Cards!$A$6:$A$9,0),2)-INDEX(Cards!$B$6:$I$9,MATCH(IF(F17-16=16,0,F17-16),Cards!$A$6:$A$9,0),2),INDEX(Cards!$B$6:$I$9,MATCH(F17,Cards!$A$6:$A$9,0),3)-INDEX(Cards!$B$6:$I$9,MATCH(IF(F17-16=16,0,F17-16),Cards!$A$6:$A$9,0),3),INDEX(Cards!$B$6:$I$9,MATCH(F17,Cards!$A$6:$A$9,0),4)-INDEX(Cards!$B$6:$I$9,MATCH(IF(F17-16=16,0,F17-16),Cards!$A$6:$A$9,0),4),INDEX(Cards!$B$6:$I$9,MATCH(F17,Cards!$A$6:$A$9,0),5)-INDEX(Cards!$B$6:$I$9,MATCH(IF(F17-16=16,0,F17-16),Cards!$A$6:$A$9,0),5),INDEX(Cards!$B$6:$I$9,MATCH(F17,Cards!$A$6:$A$9,0),6)-INDEX(Cards!$B$6:$I$9,MATCH(IF(F17-16=16,0,F17-16),Cards!$A$6:$A$9,0),6),INDEX(Cards!$B$6:$I$9,MATCH(F17,Cards!$A$6:$A$9,0),7)-INDEX(Cards!$B$6:$I$9,MATCH(IF(F17-16=16,0,F17-16),Cards!$A$6:$A$9,0),7),INDEX(Cards!$B$6:$I$9,MATCH(F17,Cards!$A$6:$A$9,0),8)-INDEX(Cards!$B$6:$I$9,MATCH(IF(F17-16=16,0,F17-16),Cards!$A$6:$A$9,0),8)),"")</f>
        <v/>
      </c>
      <c r="J17" s="11" t="str">
        <f aca="false">IF(AND(B17&lt;&gt;"",C17&lt;&gt;"",C17&gt;B17),C17-B17,"")</f>
        <v/>
      </c>
      <c r="K17" s="16" t="str">
        <f aca="false">IF(J17="","",IF(ROUND(J17/C17,4)&gt;=0.1,ROUND(J17/C17,4),0))</f>
        <v/>
      </c>
    </row>
    <row r="18" customFormat="false" ht="15" hidden="false" customHeight="false" outlineLevel="0" collapsed="false">
      <c r="A18" s="7"/>
      <c r="B18" s="5"/>
      <c r="C18" s="5"/>
      <c r="D18" s="6"/>
      <c r="E18" s="12" t="str">
        <f aca="false">IF(D18="","",ROUND(D18/28.349523125,2))</f>
        <v/>
      </c>
      <c r="F18" s="10" t="str">
        <f aca="false">IF(E18="","",IF(E18&lt;16,0,IF(E18=16,16,CEILING(E18/16,1)*16)))</f>
        <v/>
      </c>
      <c r="G18" s="12" t="str">
        <f aca="false">IF(OR(E18="",E18&lt;=16),"",E18-FLOOR(E18-0.000001,16))</f>
        <v/>
      </c>
      <c r="H18" s="11" t="str">
        <f aca="false">IF(AND(G18&lt;&gt;"",G18&lt;=3,F18&lt;=48),MIN(INDEX(Cards!$B$6:$I$9,MATCH(F18,Cards!$A$6:$A$9,0),1)-INDEX(Cards!$B$6:$I$9,MATCH(IF(F18-16=16,0,F18-16),Cards!$A$6:$A$9,0),1),INDEX(Cards!$B$6:$I$9,MATCH(F18,Cards!$A$6:$A$9,0),2)-INDEX(Cards!$B$6:$I$9,MATCH(IF(F18-16=16,0,F18-16),Cards!$A$6:$A$9,0),2),INDEX(Cards!$B$6:$I$9,MATCH(F18,Cards!$A$6:$A$9,0),3)-INDEX(Cards!$B$6:$I$9,MATCH(IF(F18-16=16,0,F18-16),Cards!$A$6:$A$9,0),3),INDEX(Cards!$B$6:$I$9,MATCH(F18,Cards!$A$6:$A$9,0),4)-INDEX(Cards!$B$6:$I$9,MATCH(IF(F18-16=16,0,F18-16),Cards!$A$6:$A$9,0),4),INDEX(Cards!$B$6:$I$9,MATCH(F18,Cards!$A$6:$A$9,0),5)-INDEX(Cards!$B$6:$I$9,MATCH(IF(F18-16=16,0,F18-16),Cards!$A$6:$A$9,0),5),INDEX(Cards!$B$6:$I$9,MATCH(F18,Cards!$A$6:$A$9,0),6)-INDEX(Cards!$B$6:$I$9,MATCH(IF(F18-16=16,0,F18-16),Cards!$A$6:$A$9,0),6),INDEX(Cards!$B$6:$I$9,MATCH(F18,Cards!$A$6:$A$9,0),7)-INDEX(Cards!$B$6:$I$9,MATCH(IF(F18-16=16,0,F18-16),Cards!$A$6:$A$9,0),7),INDEX(Cards!$B$6:$I$9,MATCH(F18,Cards!$A$6:$A$9,0),8)-INDEX(Cards!$B$6:$I$9,MATCH(IF(F18-16=16,0,F18-16),Cards!$A$6:$A$9,0),8)),"")</f>
        <v/>
      </c>
      <c r="I18" s="11" t="str">
        <f aca="false">IF(AND(G18&lt;&gt;"",G18&lt;=3,F18&lt;=48),MAX(INDEX(Cards!$B$6:$I$9,MATCH(F18,Cards!$A$6:$A$9,0),1)-INDEX(Cards!$B$6:$I$9,MATCH(IF(F18-16=16,0,F18-16),Cards!$A$6:$A$9,0),1),INDEX(Cards!$B$6:$I$9,MATCH(F18,Cards!$A$6:$A$9,0),2)-INDEX(Cards!$B$6:$I$9,MATCH(IF(F18-16=16,0,F18-16),Cards!$A$6:$A$9,0),2),INDEX(Cards!$B$6:$I$9,MATCH(F18,Cards!$A$6:$A$9,0),3)-INDEX(Cards!$B$6:$I$9,MATCH(IF(F18-16=16,0,F18-16),Cards!$A$6:$A$9,0),3),INDEX(Cards!$B$6:$I$9,MATCH(F18,Cards!$A$6:$A$9,0),4)-INDEX(Cards!$B$6:$I$9,MATCH(IF(F18-16=16,0,F18-16),Cards!$A$6:$A$9,0),4),INDEX(Cards!$B$6:$I$9,MATCH(F18,Cards!$A$6:$A$9,0),5)-INDEX(Cards!$B$6:$I$9,MATCH(IF(F18-16=16,0,F18-16),Cards!$A$6:$A$9,0),5),INDEX(Cards!$B$6:$I$9,MATCH(F18,Cards!$A$6:$A$9,0),6)-INDEX(Cards!$B$6:$I$9,MATCH(IF(F18-16=16,0,F18-16),Cards!$A$6:$A$9,0),6),INDEX(Cards!$B$6:$I$9,MATCH(F18,Cards!$A$6:$A$9,0),7)-INDEX(Cards!$B$6:$I$9,MATCH(IF(F18-16=16,0,F18-16),Cards!$A$6:$A$9,0),7),INDEX(Cards!$B$6:$I$9,MATCH(F18,Cards!$A$6:$A$9,0),8)-INDEX(Cards!$B$6:$I$9,MATCH(IF(F18-16=16,0,F18-16),Cards!$A$6:$A$9,0),8)),"")</f>
        <v/>
      </c>
      <c r="J18" s="11" t="str">
        <f aca="false">IF(AND(B18&lt;&gt;"",C18&lt;&gt;"",C18&gt;B18),C18-B18,"")</f>
        <v/>
      </c>
      <c r="K18" s="16" t="str">
        <f aca="false">IF(J18="","",IF(ROUND(J18/C18,4)&gt;=0.1,ROUND(J18/C18,4),0))</f>
        <v/>
      </c>
    </row>
    <row r="19" customFormat="false" ht="15" hidden="false" customHeight="false" outlineLevel="0" collapsed="false">
      <c r="A19" s="7"/>
      <c r="B19" s="5"/>
      <c r="C19" s="5"/>
      <c r="D19" s="6"/>
      <c r="E19" s="12" t="str">
        <f aca="false">IF(D19="","",ROUND(D19/28.349523125,2))</f>
        <v/>
      </c>
      <c r="F19" s="10" t="str">
        <f aca="false">IF(E19="","",IF(E19&lt;16,0,IF(E19=16,16,CEILING(E19/16,1)*16)))</f>
        <v/>
      </c>
      <c r="G19" s="12" t="str">
        <f aca="false">IF(OR(E19="",E19&lt;=16),"",E19-FLOOR(E19-0.000001,16))</f>
        <v/>
      </c>
      <c r="H19" s="11" t="str">
        <f aca="false">IF(AND(G19&lt;&gt;"",G19&lt;=3,F19&lt;=48),MIN(INDEX(Cards!$B$6:$I$9,MATCH(F19,Cards!$A$6:$A$9,0),1)-INDEX(Cards!$B$6:$I$9,MATCH(IF(F19-16=16,0,F19-16),Cards!$A$6:$A$9,0),1),INDEX(Cards!$B$6:$I$9,MATCH(F19,Cards!$A$6:$A$9,0),2)-INDEX(Cards!$B$6:$I$9,MATCH(IF(F19-16=16,0,F19-16),Cards!$A$6:$A$9,0),2),INDEX(Cards!$B$6:$I$9,MATCH(F19,Cards!$A$6:$A$9,0),3)-INDEX(Cards!$B$6:$I$9,MATCH(IF(F19-16=16,0,F19-16),Cards!$A$6:$A$9,0),3),INDEX(Cards!$B$6:$I$9,MATCH(F19,Cards!$A$6:$A$9,0),4)-INDEX(Cards!$B$6:$I$9,MATCH(IF(F19-16=16,0,F19-16),Cards!$A$6:$A$9,0),4),INDEX(Cards!$B$6:$I$9,MATCH(F19,Cards!$A$6:$A$9,0),5)-INDEX(Cards!$B$6:$I$9,MATCH(IF(F19-16=16,0,F19-16),Cards!$A$6:$A$9,0),5),INDEX(Cards!$B$6:$I$9,MATCH(F19,Cards!$A$6:$A$9,0),6)-INDEX(Cards!$B$6:$I$9,MATCH(IF(F19-16=16,0,F19-16),Cards!$A$6:$A$9,0),6),INDEX(Cards!$B$6:$I$9,MATCH(F19,Cards!$A$6:$A$9,0),7)-INDEX(Cards!$B$6:$I$9,MATCH(IF(F19-16=16,0,F19-16),Cards!$A$6:$A$9,0),7),INDEX(Cards!$B$6:$I$9,MATCH(F19,Cards!$A$6:$A$9,0),8)-INDEX(Cards!$B$6:$I$9,MATCH(IF(F19-16=16,0,F19-16),Cards!$A$6:$A$9,0),8)),"")</f>
        <v/>
      </c>
      <c r="I19" s="11" t="str">
        <f aca="false">IF(AND(G19&lt;&gt;"",G19&lt;=3,F19&lt;=48),MAX(INDEX(Cards!$B$6:$I$9,MATCH(F19,Cards!$A$6:$A$9,0),1)-INDEX(Cards!$B$6:$I$9,MATCH(IF(F19-16=16,0,F19-16),Cards!$A$6:$A$9,0),1),INDEX(Cards!$B$6:$I$9,MATCH(F19,Cards!$A$6:$A$9,0),2)-INDEX(Cards!$B$6:$I$9,MATCH(IF(F19-16=16,0,F19-16),Cards!$A$6:$A$9,0),2),INDEX(Cards!$B$6:$I$9,MATCH(F19,Cards!$A$6:$A$9,0),3)-INDEX(Cards!$B$6:$I$9,MATCH(IF(F19-16=16,0,F19-16),Cards!$A$6:$A$9,0),3),INDEX(Cards!$B$6:$I$9,MATCH(F19,Cards!$A$6:$A$9,0),4)-INDEX(Cards!$B$6:$I$9,MATCH(IF(F19-16=16,0,F19-16),Cards!$A$6:$A$9,0),4),INDEX(Cards!$B$6:$I$9,MATCH(F19,Cards!$A$6:$A$9,0),5)-INDEX(Cards!$B$6:$I$9,MATCH(IF(F19-16=16,0,F19-16),Cards!$A$6:$A$9,0),5),INDEX(Cards!$B$6:$I$9,MATCH(F19,Cards!$A$6:$A$9,0),6)-INDEX(Cards!$B$6:$I$9,MATCH(IF(F19-16=16,0,F19-16),Cards!$A$6:$A$9,0),6),INDEX(Cards!$B$6:$I$9,MATCH(F19,Cards!$A$6:$A$9,0),7)-INDEX(Cards!$B$6:$I$9,MATCH(IF(F19-16=16,0,F19-16),Cards!$A$6:$A$9,0),7),INDEX(Cards!$B$6:$I$9,MATCH(F19,Cards!$A$6:$A$9,0),8)-INDEX(Cards!$B$6:$I$9,MATCH(IF(F19-16=16,0,F19-16),Cards!$A$6:$A$9,0),8)),"")</f>
        <v/>
      </c>
      <c r="J19" s="11" t="str">
        <f aca="false">IF(AND(B19&lt;&gt;"",C19&lt;&gt;"",C19&gt;B19),C19-B19,"")</f>
        <v/>
      </c>
      <c r="K19" s="16" t="str">
        <f aca="false">IF(J19="","",IF(ROUND(J19/C19,4)&gt;=0.1,ROUND(J19/C19,4),0))</f>
        <v/>
      </c>
    </row>
    <row r="20" customFormat="false" ht="15" hidden="false" customHeight="false" outlineLevel="0" collapsed="false">
      <c r="A20" s="7"/>
      <c r="B20" s="5"/>
      <c r="C20" s="5"/>
      <c r="D20" s="6"/>
      <c r="E20" s="12" t="str">
        <f aca="false">IF(D20="","",ROUND(D20/28.349523125,2))</f>
        <v/>
      </c>
      <c r="F20" s="10" t="str">
        <f aca="false">IF(E20="","",IF(E20&lt;16,0,IF(E20=16,16,CEILING(E20/16,1)*16)))</f>
        <v/>
      </c>
      <c r="G20" s="12" t="str">
        <f aca="false">IF(OR(E20="",E20&lt;=16),"",E20-FLOOR(E20-0.000001,16))</f>
        <v/>
      </c>
      <c r="H20" s="11" t="str">
        <f aca="false">IF(AND(G20&lt;&gt;"",G20&lt;=3,F20&lt;=48),MIN(INDEX(Cards!$B$6:$I$9,MATCH(F20,Cards!$A$6:$A$9,0),1)-INDEX(Cards!$B$6:$I$9,MATCH(IF(F20-16=16,0,F20-16),Cards!$A$6:$A$9,0),1),INDEX(Cards!$B$6:$I$9,MATCH(F20,Cards!$A$6:$A$9,0),2)-INDEX(Cards!$B$6:$I$9,MATCH(IF(F20-16=16,0,F20-16),Cards!$A$6:$A$9,0),2),INDEX(Cards!$B$6:$I$9,MATCH(F20,Cards!$A$6:$A$9,0),3)-INDEX(Cards!$B$6:$I$9,MATCH(IF(F20-16=16,0,F20-16),Cards!$A$6:$A$9,0),3),INDEX(Cards!$B$6:$I$9,MATCH(F20,Cards!$A$6:$A$9,0),4)-INDEX(Cards!$B$6:$I$9,MATCH(IF(F20-16=16,0,F20-16),Cards!$A$6:$A$9,0),4),INDEX(Cards!$B$6:$I$9,MATCH(F20,Cards!$A$6:$A$9,0),5)-INDEX(Cards!$B$6:$I$9,MATCH(IF(F20-16=16,0,F20-16),Cards!$A$6:$A$9,0),5),INDEX(Cards!$B$6:$I$9,MATCH(F20,Cards!$A$6:$A$9,0),6)-INDEX(Cards!$B$6:$I$9,MATCH(IF(F20-16=16,0,F20-16),Cards!$A$6:$A$9,0),6),INDEX(Cards!$B$6:$I$9,MATCH(F20,Cards!$A$6:$A$9,0),7)-INDEX(Cards!$B$6:$I$9,MATCH(IF(F20-16=16,0,F20-16),Cards!$A$6:$A$9,0),7),INDEX(Cards!$B$6:$I$9,MATCH(F20,Cards!$A$6:$A$9,0),8)-INDEX(Cards!$B$6:$I$9,MATCH(IF(F20-16=16,0,F20-16),Cards!$A$6:$A$9,0),8)),"")</f>
        <v/>
      </c>
      <c r="I20" s="11" t="str">
        <f aca="false">IF(AND(G20&lt;&gt;"",G20&lt;=3,F20&lt;=48),MAX(INDEX(Cards!$B$6:$I$9,MATCH(F20,Cards!$A$6:$A$9,0),1)-INDEX(Cards!$B$6:$I$9,MATCH(IF(F20-16=16,0,F20-16),Cards!$A$6:$A$9,0),1),INDEX(Cards!$B$6:$I$9,MATCH(F20,Cards!$A$6:$A$9,0),2)-INDEX(Cards!$B$6:$I$9,MATCH(IF(F20-16=16,0,F20-16),Cards!$A$6:$A$9,0),2),INDEX(Cards!$B$6:$I$9,MATCH(F20,Cards!$A$6:$A$9,0),3)-INDEX(Cards!$B$6:$I$9,MATCH(IF(F20-16=16,0,F20-16),Cards!$A$6:$A$9,0),3),INDEX(Cards!$B$6:$I$9,MATCH(F20,Cards!$A$6:$A$9,0),4)-INDEX(Cards!$B$6:$I$9,MATCH(IF(F20-16=16,0,F20-16),Cards!$A$6:$A$9,0),4),INDEX(Cards!$B$6:$I$9,MATCH(F20,Cards!$A$6:$A$9,0),5)-INDEX(Cards!$B$6:$I$9,MATCH(IF(F20-16=16,0,F20-16),Cards!$A$6:$A$9,0),5),INDEX(Cards!$B$6:$I$9,MATCH(F20,Cards!$A$6:$A$9,0),6)-INDEX(Cards!$B$6:$I$9,MATCH(IF(F20-16=16,0,F20-16),Cards!$A$6:$A$9,0),6),INDEX(Cards!$B$6:$I$9,MATCH(F20,Cards!$A$6:$A$9,0),7)-INDEX(Cards!$B$6:$I$9,MATCH(IF(F20-16=16,0,F20-16),Cards!$A$6:$A$9,0),7),INDEX(Cards!$B$6:$I$9,MATCH(F20,Cards!$A$6:$A$9,0),8)-INDEX(Cards!$B$6:$I$9,MATCH(IF(F20-16=16,0,F20-16),Cards!$A$6:$A$9,0),8)),"")</f>
        <v/>
      </c>
      <c r="J20" s="11" t="str">
        <f aca="false">IF(AND(B20&lt;&gt;"",C20&lt;&gt;"",C20&gt;B20),C20-B20,"")</f>
        <v/>
      </c>
      <c r="K20" s="16" t="str">
        <f aca="false">IF(J20="","",IF(ROUND(J20/C20,4)&gt;=0.1,ROUND(J20/C20,4),0))</f>
        <v/>
      </c>
    </row>
    <row r="21" customFormat="false" ht="15" hidden="false" customHeight="false" outlineLevel="0" collapsed="false">
      <c r="A21" s="7"/>
      <c r="B21" s="5"/>
      <c r="C21" s="5"/>
      <c r="D21" s="6"/>
      <c r="E21" s="12" t="str">
        <f aca="false">IF(D21="","",ROUND(D21/28.349523125,2))</f>
        <v/>
      </c>
      <c r="F21" s="10" t="str">
        <f aca="false">IF(E21="","",IF(E21&lt;16,0,IF(E21=16,16,CEILING(E21/16,1)*16)))</f>
        <v/>
      </c>
      <c r="G21" s="12" t="str">
        <f aca="false">IF(OR(E21="",E21&lt;=16),"",E21-FLOOR(E21-0.000001,16))</f>
        <v/>
      </c>
      <c r="H21" s="11" t="str">
        <f aca="false">IF(AND(G21&lt;&gt;"",G21&lt;=3,F21&lt;=48),MIN(INDEX(Cards!$B$6:$I$9,MATCH(F21,Cards!$A$6:$A$9,0),1)-INDEX(Cards!$B$6:$I$9,MATCH(IF(F21-16=16,0,F21-16),Cards!$A$6:$A$9,0),1),INDEX(Cards!$B$6:$I$9,MATCH(F21,Cards!$A$6:$A$9,0),2)-INDEX(Cards!$B$6:$I$9,MATCH(IF(F21-16=16,0,F21-16),Cards!$A$6:$A$9,0),2),INDEX(Cards!$B$6:$I$9,MATCH(F21,Cards!$A$6:$A$9,0),3)-INDEX(Cards!$B$6:$I$9,MATCH(IF(F21-16=16,0,F21-16),Cards!$A$6:$A$9,0),3),INDEX(Cards!$B$6:$I$9,MATCH(F21,Cards!$A$6:$A$9,0),4)-INDEX(Cards!$B$6:$I$9,MATCH(IF(F21-16=16,0,F21-16),Cards!$A$6:$A$9,0),4),INDEX(Cards!$B$6:$I$9,MATCH(F21,Cards!$A$6:$A$9,0),5)-INDEX(Cards!$B$6:$I$9,MATCH(IF(F21-16=16,0,F21-16),Cards!$A$6:$A$9,0),5),INDEX(Cards!$B$6:$I$9,MATCH(F21,Cards!$A$6:$A$9,0),6)-INDEX(Cards!$B$6:$I$9,MATCH(IF(F21-16=16,0,F21-16),Cards!$A$6:$A$9,0),6),INDEX(Cards!$B$6:$I$9,MATCH(F21,Cards!$A$6:$A$9,0),7)-INDEX(Cards!$B$6:$I$9,MATCH(IF(F21-16=16,0,F21-16),Cards!$A$6:$A$9,0),7),INDEX(Cards!$B$6:$I$9,MATCH(F21,Cards!$A$6:$A$9,0),8)-INDEX(Cards!$B$6:$I$9,MATCH(IF(F21-16=16,0,F21-16),Cards!$A$6:$A$9,0),8)),"")</f>
        <v/>
      </c>
      <c r="I21" s="11" t="str">
        <f aca="false">IF(AND(G21&lt;&gt;"",G21&lt;=3,F21&lt;=48),MAX(INDEX(Cards!$B$6:$I$9,MATCH(F21,Cards!$A$6:$A$9,0),1)-INDEX(Cards!$B$6:$I$9,MATCH(IF(F21-16=16,0,F21-16),Cards!$A$6:$A$9,0),1),INDEX(Cards!$B$6:$I$9,MATCH(F21,Cards!$A$6:$A$9,0),2)-INDEX(Cards!$B$6:$I$9,MATCH(IF(F21-16=16,0,F21-16),Cards!$A$6:$A$9,0),2),INDEX(Cards!$B$6:$I$9,MATCH(F21,Cards!$A$6:$A$9,0),3)-INDEX(Cards!$B$6:$I$9,MATCH(IF(F21-16=16,0,F21-16),Cards!$A$6:$A$9,0),3),INDEX(Cards!$B$6:$I$9,MATCH(F21,Cards!$A$6:$A$9,0),4)-INDEX(Cards!$B$6:$I$9,MATCH(IF(F21-16=16,0,F21-16),Cards!$A$6:$A$9,0),4),INDEX(Cards!$B$6:$I$9,MATCH(F21,Cards!$A$6:$A$9,0),5)-INDEX(Cards!$B$6:$I$9,MATCH(IF(F21-16=16,0,F21-16),Cards!$A$6:$A$9,0),5),INDEX(Cards!$B$6:$I$9,MATCH(F21,Cards!$A$6:$A$9,0),6)-INDEX(Cards!$B$6:$I$9,MATCH(IF(F21-16=16,0,F21-16),Cards!$A$6:$A$9,0),6),INDEX(Cards!$B$6:$I$9,MATCH(F21,Cards!$A$6:$A$9,0),7)-INDEX(Cards!$B$6:$I$9,MATCH(IF(F21-16=16,0,F21-16),Cards!$A$6:$A$9,0),7),INDEX(Cards!$B$6:$I$9,MATCH(F21,Cards!$A$6:$A$9,0),8)-INDEX(Cards!$B$6:$I$9,MATCH(IF(F21-16=16,0,F21-16),Cards!$A$6:$A$9,0),8)),"")</f>
        <v/>
      </c>
      <c r="J21" s="11" t="str">
        <f aca="false">IF(AND(B21&lt;&gt;"",C21&lt;&gt;"",C21&gt;B21),C21-B21,"")</f>
        <v/>
      </c>
      <c r="K21" s="16" t="str">
        <f aca="false">IF(J21="","",IF(ROUND(J21/C21,4)&gt;=0.1,ROUND(J21/C21,4),0))</f>
        <v/>
      </c>
    </row>
    <row r="22" customFormat="false" ht="15" hidden="false" customHeight="false" outlineLevel="0" collapsed="false">
      <c r="A22" s="7"/>
      <c r="B22" s="5"/>
      <c r="C22" s="5"/>
      <c r="D22" s="6"/>
      <c r="E22" s="12" t="str">
        <f aca="false">IF(D22="","",ROUND(D22/28.349523125,2))</f>
        <v/>
      </c>
      <c r="F22" s="10" t="str">
        <f aca="false">IF(E22="","",IF(E22&lt;16,0,IF(E22=16,16,CEILING(E22/16,1)*16)))</f>
        <v/>
      </c>
      <c r="G22" s="12" t="str">
        <f aca="false">IF(OR(E22="",E22&lt;=16),"",E22-FLOOR(E22-0.000001,16))</f>
        <v/>
      </c>
      <c r="H22" s="11" t="str">
        <f aca="false">IF(AND(G22&lt;&gt;"",G22&lt;=3,F22&lt;=48),MIN(INDEX(Cards!$B$6:$I$9,MATCH(F22,Cards!$A$6:$A$9,0),1)-INDEX(Cards!$B$6:$I$9,MATCH(IF(F22-16=16,0,F22-16),Cards!$A$6:$A$9,0),1),INDEX(Cards!$B$6:$I$9,MATCH(F22,Cards!$A$6:$A$9,0),2)-INDEX(Cards!$B$6:$I$9,MATCH(IF(F22-16=16,0,F22-16),Cards!$A$6:$A$9,0),2),INDEX(Cards!$B$6:$I$9,MATCH(F22,Cards!$A$6:$A$9,0),3)-INDEX(Cards!$B$6:$I$9,MATCH(IF(F22-16=16,0,F22-16),Cards!$A$6:$A$9,0),3),INDEX(Cards!$B$6:$I$9,MATCH(F22,Cards!$A$6:$A$9,0),4)-INDEX(Cards!$B$6:$I$9,MATCH(IF(F22-16=16,0,F22-16),Cards!$A$6:$A$9,0),4),INDEX(Cards!$B$6:$I$9,MATCH(F22,Cards!$A$6:$A$9,0),5)-INDEX(Cards!$B$6:$I$9,MATCH(IF(F22-16=16,0,F22-16),Cards!$A$6:$A$9,0),5),INDEX(Cards!$B$6:$I$9,MATCH(F22,Cards!$A$6:$A$9,0),6)-INDEX(Cards!$B$6:$I$9,MATCH(IF(F22-16=16,0,F22-16),Cards!$A$6:$A$9,0),6),INDEX(Cards!$B$6:$I$9,MATCH(F22,Cards!$A$6:$A$9,0),7)-INDEX(Cards!$B$6:$I$9,MATCH(IF(F22-16=16,0,F22-16),Cards!$A$6:$A$9,0),7),INDEX(Cards!$B$6:$I$9,MATCH(F22,Cards!$A$6:$A$9,0),8)-INDEX(Cards!$B$6:$I$9,MATCH(IF(F22-16=16,0,F22-16),Cards!$A$6:$A$9,0),8)),"")</f>
        <v/>
      </c>
      <c r="I22" s="11" t="str">
        <f aca="false">IF(AND(G22&lt;&gt;"",G22&lt;=3,F22&lt;=48),MAX(INDEX(Cards!$B$6:$I$9,MATCH(F22,Cards!$A$6:$A$9,0),1)-INDEX(Cards!$B$6:$I$9,MATCH(IF(F22-16=16,0,F22-16),Cards!$A$6:$A$9,0),1),INDEX(Cards!$B$6:$I$9,MATCH(F22,Cards!$A$6:$A$9,0),2)-INDEX(Cards!$B$6:$I$9,MATCH(IF(F22-16=16,0,F22-16),Cards!$A$6:$A$9,0),2),INDEX(Cards!$B$6:$I$9,MATCH(F22,Cards!$A$6:$A$9,0),3)-INDEX(Cards!$B$6:$I$9,MATCH(IF(F22-16=16,0,F22-16),Cards!$A$6:$A$9,0),3),INDEX(Cards!$B$6:$I$9,MATCH(F22,Cards!$A$6:$A$9,0),4)-INDEX(Cards!$B$6:$I$9,MATCH(IF(F22-16=16,0,F22-16),Cards!$A$6:$A$9,0),4),INDEX(Cards!$B$6:$I$9,MATCH(F22,Cards!$A$6:$A$9,0),5)-INDEX(Cards!$B$6:$I$9,MATCH(IF(F22-16=16,0,F22-16),Cards!$A$6:$A$9,0),5),INDEX(Cards!$B$6:$I$9,MATCH(F22,Cards!$A$6:$A$9,0),6)-INDEX(Cards!$B$6:$I$9,MATCH(IF(F22-16=16,0,F22-16),Cards!$A$6:$A$9,0),6),INDEX(Cards!$B$6:$I$9,MATCH(F22,Cards!$A$6:$A$9,0),7)-INDEX(Cards!$B$6:$I$9,MATCH(IF(F22-16=16,0,F22-16),Cards!$A$6:$A$9,0),7),INDEX(Cards!$B$6:$I$9,MATCH(F22,Cards!$A$6:$A$9,0),8)-INDEX(Cards!$B$6:$I$9,MATCH(IF(F22-16=16,0,F22-16),Cards!$A$6:$A$9,0),8)),"")</f>
        <v/>
      </c>
      <c r="J22" s="11" t="str">
        <f aca="false">IF(AND(B22&lt;&gt;"",C22&lt;&gt;"",C22&gt;B22),C22-B22,"")</f>
        <v/>
      </c>
      <c r="K22" s="16" t="str">
        <f aca="false">IF(J22="","",IF(ROUND(J22/C22,4)&gt;=0.1,ROUND(J22/C22,4),0))</f>
        <v/>
      </c>
    </row>
    <row r="23" customFormat="false" ht="15" hidden="false" customHeight="false" outlineLevel="0" collapsed="false">
      <c r="A23" s="7"/>
      <c r="B23" s="5"/>
      <c r="C23" s="5"/>
      <c r="D23" s="6"/>
      <c r="E23" s="12" t="str">
        <f aca="false">IF(D23="","",ROUND(D23/28.349523125,2))</f>
        <v/>
      </c>
      <c r="F23" s="10" t="str">
        <f aca="false">IF(E23="","",IF(E23&lt;16,0,IF(E23=16,16,CEILING(E23/16,1)*16)))</f>
        <v/>
      </c>
      <c r="G23" s="12" t="str">
        <f aca="false">IF(OR(E23="",E23&lt;=16),"",E23-FLOOR(E23-0.000001,16))</f>
        <v/>
      </c>
      <c r="H23" s="11" t="str">
        <f aca="false">IF(AND(G23&lt;&gt;"",G23&lt;=3,F23&lt;=48),MIN(INDEX(Cards!$B$6:$I$9,MATCH(F23,Cards!$A$6:$A$9,0),1)-INDEX(Cards!$B$6:$I$9,MATCH(IF(F23-16=16,0,F23-16),Cards!$A$6:$A$9,0),1),INDEX(Cards!$B$6:$I$9,MATCH(F23,Cards!$A$6:$A$9,0),2)-INDEX(Cards!$B$6:$I$9,MATCH(IF(F23-16=16,0,F23-16),Cards!$A$6:$A$9,0),2),INDEX(Cards!$B$6:$I$9,MATCH(F23,Cards!$A$6:$A$9,0),3)-INDEX(Cards!$B$6:$I$9,MATCH(IF(F23-16=16,0,F23-16),Cards!$A$6:$A$9,0),3),INDEX(Cards!$B$6:$I$9,MATCH(F23,Cards!$A$6:$A$9,0),4)-INDEX(Cards!$B$6:$I$9,MATCH(IF(F23-16=16,0,F23-16),Cards!$A$6:$A$9,0),4),INDEX(Cards!$B$6:$I$9,MATCH(F23,Cards!$A$6:$A$9,0),5)-INDEX(Cards!$B$6:$I$9,MATCH(IF(F23-16=16,0,F23-16),Cards!$A$6:$A$9,0),5),INDEX(Cards!$B$6:$I$9,MATCH(F23,Cards!$A$6:$A$9,0),6)-INDEX(Cards!$B$6:$I$9,MATCH(IF(F23-16=16,0,F23-16),Cards!$A$6:$A$9,0),6),INDEX(Cards!$B$6:$I$9,MATCH(F23,Cards!$A$6:$A$9,0),7)-INDEX(Cards!$B$6:$I$9,MATCH(IF(F23-16=16,0,F23-16),Cards!$A$6:$A$9,0),7),INDEX(Cards!$B$6:$I$9,MATCH(F23,Cards!$A$6:$A$9,0),8)-INDEX(Cards!$B$6:$I$9,MATCH(IF(F23-16=16,0,F23-16),Cards!$A$6:$A$9,0),8)),"")</f>
        <v/>
      </c>
      <c r="I23" s="11" t="str">
        <f aca="false">IF(AND(G23&lt;&gt;"",G23&lt;=3,F23&lt;=48),MAX(INDEX(Cards!$B$6:$I$9,MATCH(F23,Cards!$A$6:$A$9,0),1)-INDEX(Cards!$B$6:$I$9,MATCH(IF(F23-16=16,0,F23-16),Cards!$A$6:$A$9,0),1),INDEX(Cards!$B$6:$I$9,MATCH(F23,Cards!$A$6:$A$9,0),2)-INDEX(Cards!$B$6:$I$9,MATCH(IF(F23-16=16,0,F23-16),Cards!$A$6:$A$9,0),2),INDEX(Cards!$B$6:$I$9,MATCH(F23,Cards!$A$6:$A$9,0),3)-INDEX(Cards!$B$6:$I$9,MATCH(IF(F23-16=16,0,F23-16),Cards!$A$6:$A$9,0),3),INDEX(Cards!$B$6:$I$9,MATCH(F23,Cards!$A$6:$A$9,0),4)-INDEX(Cards!$B$6:$I$9,MATCH(IF(F23-16=16,0,F23-16),Cards!$A$6:$A$9,0),4),INDEX(Cards!$B$6:$I$9,MATCH(F23,Cards!$A$6:$A$9,0),5)-INDEX(Cards!$B$6:$I$9,MATCH(IF(F23-16=16,0,F23-16),Cards!$A$6:$A$9,0),5),INDEX(Cards!$B$6:$I$9,MATCH(F23,Cards!$A$6:$A$9,0),6)-INDEX(Cards!$B$6:$I$9,MATCH(IF(F23-16=16,0,F23-16),Cards!$A$6:$A$9,0),6),INDEX(Cards!$B$6:$I$9,MATCH(F23,Cards!$A$6:$A$9,0),7)-INDEX(Cards!$B$6:$I$9,MATCH(IF(F23-16=16,0,F23-16),Cards!$A$6:$A$9,0),7),INDEX(Cards!$B$6:$I$9,MATCH(F23,Cards!$A$6:$A$9,0),8)-INDEX(Cards!$B$6:$I$9,MATCH(IF(F23-16=16,0,F23-16),Cards!$A$6:$A$9,0),8)),"")</f>
        <v/>
      </c>
      <c r="J23" s="11" t="str">
        <f aca="false">IF(AND(B23&lt;&gt;"",C23&lt;&gt;"",C23&gt;B23),C23-B23,"")</f>
        <v/>
      </c>
      <c r="K23" s="16" t="str">
        <f aca="false">IF(J23="","",IF(ROUND(J23/C23,4)&gt;=0.1,ROUND(J23/C23,4),0))</f>
        <v/>
      </c>
    </row>
    <row r="24" customFormat="false" ht="15" hidden="false" customHeight="false" outlineLevel="0" collapsed="false">
      <c r="A24" s="7"/>
      <c r="B24" s="5"/>
      <c r="C24" s="5"/>
      <c r="D24" s="6"/>
      <c r="E24" s="12" t="str">
        <f aca="false">IF(D24="","",ROUND(D24/28.349523125,2))</f>
        <v/>
      </c>
      <c r="F24" s="10" t="str">
        <f aca="false">IF(E24="","",IF(E24&lt;16,0,IF(E24=16,16,CEILING(E24/16,1)*16)))</f>
        <v/>
      </c>
      <c r="G24" s="12" t="str">
        <f aca="false">IF(OR(E24="",E24&lt;=16),"",E24-FLOOR(E24-0.000001,16))</f>
        <v/>
      </c>
      <c r="H24" s="11" t="str">
        <f aca="false">IF(AND(G24&lt;&gt;"",G24&lt;=3,F24&lt;=48),MIN(INDEX(Cards!$B$6:$I$9,MATCH(F24,Cards!$A$6:$A$9,0),1)-INDEX(Cards!$B$6:$I$9,MATCH(IF(F24-16=16,0,F24-16),Cards!$A$6:$A$9,0),1),INDEX(Cards!$B$6:$I$9,MATCH(F24,Cards!$A$6:$A$9,0),2)-INDEX(Cards!$B$6:$I$9,MATCH(IF(F24-16=16,0,F24-16),Cards!$A$6:$A$9,0),2),INDEX(Cards!$B$6:$I$9,MATCH(F24,Cards!$A$6:$A$9,0),3)-INDEX(Cards!$B$6:$I$9,MATCH(IF(F24-16=16,0,F24-16),Cards!$A$6:$A$9,0),3),INDEX(Cards!$B$6:$I$9,MATCH(F24,Cards!$A$6:$A$9,0),4)-INDEX(Cards!$B$6:$I$9,MATCH(IF(F24-16=16,0,F24-16),Cards!$A$6:$A$9,0),4),INDEX(Cards!$B$6:$I$9,MATCH(F24,Cards!$A$6:$A$9,0),5)-INDEX(Cards!$B$6:$I$9,MATCH(IF(F24-16=16,0,F24-16),Cards!$A$6:$A$9,0),5),INDEX(Cards!$B$6:$I$9,MATCH(F24,Cards!$A$6:$A$9,0),6)-INDEX(Cards!$B$6:$I$9,MATCH(IF(F24-16=16,0,F24-16),Cards!$A$6:$A$9,0),6),INDEX(Cards!$B$6:$I$9,MATCH(F24,Cards!$A$6:$A$9,0),7)-INDEX(Cards!$B$6:$I$9,MATCH(IF(F24-16=16,0,F24-16),Cards!$A$6:$A$9,0),7),INDEX(Cards!$B$6:$I$9,MATCH(F24,Cards!$A$6:$A$9,0),8)-INDEX(Cards!$B$6:$I$9,MATCH(IF(F24-16=16,0,F24-16),Cards!$A$6:$A$9,0),8)),"")</f>
        <v/>
      </c>
      <c r="I24" s="11" t="str">
        <f aca="false">IF(AND(G24&lt;&gt;"",G24&lt;=3,F24&lt;=48),MAX(INDEX(Cards!$B$6:$I$9,MATCH(F24,Cards!$A$6:$A$9,0),1)-INDEX(Cards!$B$6:$I$9,MATCH(IF(F24-16=16,0,F24-16),Cards!$A$6:$A$9,0),1),INDEX(Cards!$B$6:$I$9,MATCH(F24,Cards!$A$6:$A$9,0),2)-INDEX(Cards!$B$6:$I$9,MATCH(IF(F24-16=16,0,F24-16),Cards!$A$6:$A$9,0),2),INDEX(Cards!$B$6:$I$9,MATCH(F24,Cards!$A$6:$A$9,0),3)-INDEX(Cards!$B$6:$I$9,MATCH(IF(F24-16=16,0,F24-16),Cards!$A$6:$A$9,0),3),INDEX(Cards!$B$6:$I$9,MATCH(F24,Cards!$A$6:$A$9,0),4)-INDEX(Cards!$B$6:$I$9,MATCH(IF(F24-16=16,0,F24-16),Cards!$A$6:$A$9,0),4),INDEX(Cards!$B$6:$I$9,MATCH(F24,Cards!$A$6:$A$9,0),5)-INDEX(Cards!$B$6:$I$9,MATCH(IF(F24-16=16,0,F24-16),Cards!$A$6:$A$9,0),5),INDEX(Cards!$B$6:$I$9,MATCH(F24,Cards!$A$6:$A$9,0),6)-INDEX(Cards!$B$6:$I$9,MATCH(IF(F24-16=16,0,F24-16),Cards!$A$6:$A$9,0),6),INDEX(Cards!$B$6:$I$9,MATCH(F24,Cards!$A$6:$A$9,0),7)-INDEX(Cards!$B$6:$I$9,MATCH(IF(F24-16=16,0,F24-16),Cards!$A$6:$A$9,0),7),INDEX(Cards!$B$6:$I$9,MATCH(F24,Cards!$A$6:$A$9,0),8)-INDEX(Cards!$B$6:$I$9,MATCH(IF(F24-16=16,0,F24-16),Cards!$A$6:$A$9,0),8)),"")</f>
        <v/>
      </c>
      <c r="J24" s="11" t="str">
        <f aca="false">IF(AND(B24&lt;&gt;"",C24&lt;&gt;"",C24&gt;B24),C24-B24,"")</f>
        <v/>
      </c>
      <c r="K24" s="16" t="str">
        <f aca="false">IF(J24="","",IF(ROUND(J24/C24,4)&gt;=0.1,ROUND(J24/C24,4),0))</f>
        <v/>
      </c>
    </row>
    <row r="25" customFormat="false" ht="15" hidden="false" customHeight="false" outlineLevel="0" collapsed="false">
      <c r="A25" s="7"/>
      <c r="B25" s="5"/>
      <c r="C25" s="5"/>
      <c r="D25" s="6"/>
      <c r="E25" s="12" t="str">
        <f aca="false">IF(D25="","",ROUND(D25/28.349523125,2))</f>
        <v/>
      </c>
      <c r="F25" s="10" t="str">
        <f aca="false">IF(E25="","",IF(E25&lt;16,0,IF(E25=16,16,CEILING(E25/16,1)*16)))</f>
        <v/>
      </c>
      <c r="G25" s="12" t="str">
        <f aca="false">IF(OR(E25="",E25&lt;=16),"",E25-FLOOR(E25-0.000001,16))</f>
        <v/>
      </c>
      <c r="H25" s="11" t="str">
        <f aca="false">IF(AND(G25&lt;&gt;"",G25&lt;=3,F25&lt;=48),MIN(INDEX(Cards!$B$6:$I$9,MATCH(F25,Cards!$A$6:$A$9,0),1)-INDEX(Cards!$B$6:$I$9,MATCH(IF(F25-16=16,0,F25-16),Cards!$A$6:$A$9,0),1),INDEX(Cards!$B$6:$I$9,MATCH(F25,Cards!$A$6:$A$9,0),2)-INDEX(Cards!$B$6:$I$9,MATCH(IF(F25-16=16,0,F25-16),Cards!$A$6:$A$9,0),2),INDEX(Cards!$B$6:$I$9,MATCH(F25,Cards!$A$6:$A$9,0),3)-INDEX(Cards!$B$6:$I$9,MATCH(IF(F25-16=16,0,F25-16),Cards!$A$6:$A$9,0),3),INDEX(Cards!$B$6:$I$9,MATCH(F25,Cards!$A$6:$A$9,0),4)-INDEX(Cards!$B$6:$I$9,MATCH(IF(F25-16=16,0,F25-16),Cards!$A$6:$A$9,0),4),INDEX(Cards!$B$6:$I$9,MATCH(F25,Cards!$A$6:$A$9,0),5)-INDEX(Cards!$B$6:$I$9,MATCH(IF(F25-16=16,0,F25-16),Cards!$A$6:$A$9,0),5),INDEX(Cards!$B$6:$I$9,MATCH(F25,Cards!$A$6:$A$9,0),6)-INDEX(Cards!$B$6:$I$9,MATCH(IF(F25-16=16,0,F25-16),Cards!$A$6:$A$9,0),6),INDEX(Cards!$B$6:$I$9,MATCH(F25,Cards!$A$6:$A$9,0),7)-INDEX(Cards!$B$6:$I$9,MATCH(IF(F25-16=16,0,F25-16),Cards!$A$6:$A$9,0),7),INDEX(Cards!$B$6:$I$9,MATCH(F25,Cards!$A$6:$A$9,0),8)-INDEX(Cards!$B$6:$I$9,MATCH(IF(F25-16=16,0,F25-16),Cards!$A$6:$A$9,0),8)),"")</f>
        <v/>
      </c>
      <c r="I25" s="11" t="str">
        <f aca="false">IF(AND(G25&lt;&gt;"",G25&lt;=3,F25&lt;=48),MAX(INDEX(Cards!$B$6:$I$9,MATCH(F25,Cards!$A$6:$A$9,0),1)-INDEX(Cards!$B$6:$I$9,MATCH(IF(F25-16=16,0,F25-16),Cards!$A$6:$A$9,0),1),INDEX(Cards!$B$6:$I$9,MATCH(F25,Cards!$A$6:$A$9,0),2)-INDEX(Cards!$B$6:$I$9,MATCH(IF(F25-16=16,0,F25-16),Cards!$A$6:$A$9,0),2),INDEX(Cards!$B$6:$I$9,MATCH(F25,Cards!$A$6:$A$9,0),3)-INDEX(Cards!$B$6:$I$9,MATCH(IF(F25-16=16,0,F25-16),Cards!$A$6:$A$9,0),3),INDEX(Cards!$B$6:$I$9,MATCH(F25,Cards!$A$6:$A$9,0),4)-INDEX(Cards!$B$6:$I$9,MATCH(IF(F25-16=16,0,F25-16),Cards!$A$6:$A$9,0),4),INDEX(Cards!$B$6:$I$9,MATCH(F25,Cards!$A$6:$A$9,0),5)-INDEX(Cards!$B$6:$I$9,MATCH(IF(F25-16=16,0,F25-16),Cards!$A$6:$A$9,0),5),INDEX(Cards!$B$6:$I$9,MATCH(F25,Cards!$A$6:$A$9,0),6)-INDEX(Cards!$B$6:$I$9,MATCH(IF(F25-16=16,0,F25-16),Cards!$A$6:$A$9,0),6),INDEX(Cards!$B$6:$I$9,MATCH(F25,Cards!$A$6:$A$9,0),7)-INDEX(Cards!$B$6:$I$9,MATCH(IF(F25-16=16,0,F25-16),Cards!$A$6:$A$9,0),7),INDEX(Cards!$B$6:$I$9,MATCH(F25,Cards!$A$6:$A$9,0),8)-INDEX(Cards!$B$6:$I$9,MATCH(IF(F25-16=16,0,F25-16),Cards!$A$6:$A$9,0),8)),"")</f>
        <v/>
      </c>
      <c r="J25" s="11" t="str">
        <f aca="false">IF(AND(B25&lt;&gt;"",C25&lt;&gt;"",C25&gt;B25),C25-B25,"")</f>
        <v/>
      </c>
      <c r="K25" s="16" t="str">
        <f aca="false">IF(J25="","",IF(ROUND(J25/C25,4)&gt;=0.1,ROUND(J25/C25,4),0))</f>
        <v/>
      </c>
    </row>
    <row r="26" customFormat="false" ht="15" hidden="false" customHeight="false" outlineLevel="0" collapsed="false">
      <c r="A26" s="7"/>
      <c r="B26" s="5"/>
      <c r="C26" s="5"/>
      <c r="D26" s="6"/>
      <c r="E26" s="12" t="str">
        <f aca="false">IF(D26="","",ROUND(D26/28.349523125,2))</f>
        <v/>
      </c>
      <c r="F26" s="10" t="str">
        <f aca="false">IF(E26="","",IF(E26&lt;16,0,IF(E26=16,16,CEILING(E26/16,1)*16)))</f>
        <v/>
      </c>
      <c r="G26" s="12" t="str">
        <f aca="false">IF(OR(E26="",E26&lt;=16),"",E26-FLOOR(E26-0.000001,16))</f>
        <v/>
      </c>
      <c r="H26" s="11" t="str">
        <f aca="false">IF(AND(G26&lt;&gt;"",G26&lt;=3,F26&lt;=48),MIN(INDEX(Cards!$B$6:$I$9,MATCH(F26,Cards!$A$6:$A$9,0),1)-INDEX(Cards!$B$6:$I$9,MATCH(IF(F26-16=16,0,F26-16),Cards!$A$6:$A$9,0),1),INDEX(Cards!$B$6:$I$9,MATCH(F26,Cards!$A$6:$A$9,0),2)-INDEX(Cards!$B$6:$I$9,MATCH(IF(F26-16=16,0,F26-16),Cards!$A$6:$A$9,0),2),INDEX(Cards!$B$6:$I$9,MATCH(F26,Cards!$A$6:$A$9,0),3)-INDEX(Cards!$B$6:$I$9,MATCH(IF(F26-16=16,0,F26-16),Cards!$A$6:$A$9,0),3),INDEX(Cards!$B$6:$I$9,MATCH(F26,Cards!$A$6:$A$9,0),4)-INDEX(Cards!$B$6:$I$9,MATCH(IF(F26-16=16,0,F26-16),Cards!$A$6:$A$9,0),4),INDEX(Cards!$B$6:$I$9,MATCH(F26,Cards!$A$6:$A$9,0),5)-INDEX(Cards!$B$6:$I$9,MATCH(IF(F26-16=16,0,F26-16),Cards!$A$6:$A$9,0),5),INDEX(Cards!$B$6:$I$9,MATCH(F26,Cards!$A$6:$A$9,0),6)-INDEX(Cards!$B$6:$I$9,MATCH(IF(F26-16=16,0,F26-16),Cards!$A$6:$A$9,0),6),INDEX(Cards!$B$6:$I$9,MATCH(F26,Cards!$A$6:$A$9,0),7)-INDEX(Cards!$B$6:$I$9,MATCH(IF(F26-16=16,0,F26-16),Cards!$A$6:$A$9,0),7),INDEX(Cards!$B$6:$I$9,MATCH(F26,Cards!$A$6:$A$9,0),8)-INDEX(Cards!$B$6:$I$9,MATCH(IF(F26-16=16,0,F26-16),Cards!$A$6:$A$9,0),8)),"")</f>
        <v/>
      </c>
      <c r="I26" s="11" t="str">
        <f aca="false">IF(AND(G26&lt;&gt;"",G26&lt;=3,F26&lt;=48),MAX(INDEX(Cards!$B$6:$I$9,MATCH(F26,Cards!$A$6:$A$9,0),1)-INDEX(Cards!$B$6:$I$9,MATCH(IF(F26-16=16,0,F26-16),Cards!$A$6:$A$9,0),1),INDEX(Cards!$B$6:$I$9,MATCH(F26,Cards!$A$6:$A$9,0),2)-INDEX(Cards!$B$6:$I$9,MATCH(IF(F26-16=16,0,F26-16),Cards!$A$6:$A$9,0),2),INDEX(Cards!$B$6:$I$9,MATCH(F26,Cards!$A$6:$A$9,0),3)-INDEX(Cards!$B$6:$I$9,MATCH(IF(F26-16=16,0,F26-16),Cards!$A$6:$A$9,0),3),INDEX(Cards!$B$6:$I$9,MATCH(F26,Cards!$A$6:$A$9,0),4)-INDEX(Cards!$B$6:$I$9,MATCH(IF(F26-16=16,0,F26-16),Cards!$A$6:$A$9,0),4),INDEX(Cards!$B$6:$I$9,MATCH(F26,Cards!$A$6:$A$9,0),5)-INDEX(Cards!$B$6:$I$9,MATCH(IF(F26-16=16,0,F26-16),Cards!$A$6:$A$9,0),5),INDEX(Cards!$B$6:$I$9,MATCH(F26,Cards!$A$6:$A$9,0),6)-INDEX(Cards!$B$6:$I$9,MATCH(IF(F26-16=16,0,F26-16),Cards!$A$6:$A$9,0),6),INDEX(Cards!$B$6:$I$9,MATCH(F26,Cards!$A$6:$A$9,0),7)-INDEX(Cards!$B$6:$I$9,MATCH(IF(F26-16=16,0,F26-16),Cards!$A$6:$A$9,0),7),INDEX(Cards!$B$6:$I$9,MATCH(F26,Cards!$A$6:$A$9,0),8)-INDEX(Cards!$B$6:$I$9,MATCH(IF(F26-16=16,0,F26-16),Cards!$A$6:$A$9,0),8)),"")</f>
        <v/>
      </c>
      <c r="J26" s="11" t="str">
        <f aca="false">IF(AND(B26&lt;&gt;"",C26&lt;&gt;"",C26&gt;B26),C26-B26,"")</f>
        <v/>
      </c>
      <c r="K26" s="16" t="str">
        <f aca="false">IF(J26="","",IF(ROUND(J26/C26,4)&gt;=0.1,ROUND(J26/C26,4),0))</f>
        <v/>
      </c>
    </row>
    <row r="27" customFormat="false" ht="15" hidden="false" customHeight="false" outlineLevel="0" collapsed="false">
      <c r="A27" s="7"/>
      <c r="B27" s="5"/>
      <c r="C27" s="5"/>
      <c r="D27" s="6"/>
      <c r="E27" s="12" t="str">
        <f aca="false">IF(D27="","",ROUND(D27/28.349523125,2))</f>
        <v/>
      </c>
      <c r="F27" s="10" t="str">
        <f aca="false">IF(E27="","",IF(E27&lt;16,0,IF(E27=16,16,CEILING(E27/16,1)*16)))</f>
        <v/>
      </c>
      <c r="G27" s="12" t="str">
        <f aca="false">IF(OR(E27="",E27&lt;=16),"",E27-FLOOR(E27-0.000001,16))</f>
        <v/>
      </c>
      <c r="H27" s="11" t="str">
        <f aca="false">IF(AND(G27&lt;&gt;"",G27&lt;=3,F27&lt;=48),MIN(INDEX(Cards!$B$6:$I$9,MATCH(F27,Cards!$A$6:$A$9,0),1)-INDEX(Cards!$B$6:$I$9,MATCH(IF(F27-16=16,0,F27-16),Cards!$A$6:$A$9,0),1),INDEX(Cards!$B$6:$I$9,MATCH(F27,Cards!$A$6:$A$9,0),2)-INDEX(Cards!$B$6:$I$9,MATCH(IF(F27-16=16,0,F27-16),Cards!$A$6:$A$9,0),2),INDEX(Cards!$B$6:$I$9,MATCH(F27,Cards!$A$6:$A$9,0),3)-INDEX(Cards!$B$6:$I$9,MATCH(IF(F27-16=16,0,F27-16),Cards!$A$6:$A$9,0),3),INDEX(Cards!$B$6:$I$9,MATCH(F27,Cards!$A$6:$A$9,0),4)-INDEX(Cards!$B$6:$I$9,MATCH(IF(F27-16=16,0,F27-16),Cards!$A$6:$A$9,0),4),INDEX(Cards!$B$6:$I$9,MATCH(F27,Cards!$A$6:$A$9,0),5)-INDEX(Cards!$B$6:$I$9,MATCH(IF(F27-16=16,0,F27-16),Cards!$A$6:$A$9,0),5),INDEX(Cards!$B$6:$I$9,MATCH(F27,Cards!$A$6:$A$9,0),6)-INDEX(Cards!$B$6:$I$9,MATCH(IF(F27-16=16,0,F27-16),Cards!$A$6:$A$9,0),6),INDEX(Cards!$B$6:$I$9,MATCH(F27,Cards!$A$6:$A$9,0),7)-INDEX(Cards!$B$6:$I$9,MATCH(IF(F27-16=16,0,F27-16),Cards!$A$6:$A$9,0),7),INDEX(Cards!$B$6:$I$9,MATCH(F27,Cards!$A$6:$A$9,0),8)-INDEX(Cards!$B$6:$I$9,MATCH(IF(F27-16=16,0,F27-16),Cards!$A$6:$A$9,0),8)),"")</f>
        <v/>
      </c>
      <c r="I27" s="11" t="str">
        <f aca="false">IF(AND(G27&lt;&gt;"",G27&lt;=3,F27&lt;=48),MAX(INDEX(Cards!$B$6:$I$9,MATCH(F27,Cards!$A$6:$A$9,0),1)-INDEX(Cards!$B$6:$I$9,MATCH(IF(F27-16=16,0,F27-16),Cards!$A$6:$A$9,0),1),INDEX(Cards!$B$6:$I$9,MATCH(F27,Cards!$A$6:$A$9,0),2)-INDEX(Cards!$B$6:$I$9,MATCH(IF(F27-16=16,0,F27-16),Cards!$A$6:$A$9,0),2),INDEX(Cards!$B$6:$I$9,MATCH(F27,Cards!$A$6:$A$9,0),3)-INDEX(Cards!$B$6:$I$9,MATCH(IF(F27-16=16,0,F27-16),Cards!$A$6:$A$9,0),3),INDEX(Cards!$B$6:$I$9,MATCH(F27,Cards!$A$6:$A$9,0),4)-INDEX(Cards!$B$6:$I$9,MATCH(IF(F27-16=16,0,F27-16),Cards!$A$6:$A$9,0),4),INDEX(Cards!$B$6:$I$9,MATCH(F27,Cards!$A$6:$A$9,0),5)-INDEX(Cards!$B$6:$I$9,MATCH(IF(F27-16=16,0,F27-16),Cards!$A$6:$A$9,0),5),INDEX(Cards!$B$6:$I$9,MATCH(F27,Cards!$A$6:$A$9,0),6)-INDEX(Cards!$B$6:$I$9,MATCH(IF(F27-16=16,0,F27-16),Cards!$A$6:$A$9,0),6),INDEX(Cards!$B$6:$I$9,MATCH(F27,Cards!$A$6:$A$9,0),7)-INDEX(Cards!$B$6:$I$9,MATCH(IF(F27-16=16,0,F27-16),Cards!$A$6:$A$9,0),7),INDEX(Cards!$B$6:$I$9,MATCH(F27,Cards!$A$6:$A$9,0),8)-INDEX(Cards!$B$6:$I$9,MATCH(IF(F27-16=16,0,F27-16),Cards!$A$6:$A$9,0),8)),"")</f>
        <v/>
      </c>
      <c r="J27" s="11" t="str">
        <f aca="false">IF(AND(B27&lt;&gt;"",C27&lt;&gt;"",C27&gt;B27),C27-B27,"")</f>
        <v/>
      </c>
      <c r="K27" s="16" t="str">
        <f aca="false">IF(J27="","",IF(ROUND(J27/C27,4)&gt;=0.1,ROUND(J27/C27,4),0))</f>
        <v/>
      </c>
    </row>
    <row r="28" customFormat="false" ht="15" hidden="false" customHeight="false" outlineLevel="0" collapsed="false">
      <c r="A28" s="7"/>
      <c r="B28" s="5"/>
      <c r="C28" s="5"/>
      <c r="D28" s="6"/>
      <c r="E28" s="12" t="str">
        <f aca="false">IF(D28="","",ROUND(D28/28.349523125,2))</f>
        <v/>
      </c>
      <c r="F28" s="10" t="str">
        <f aca="false">IF(E28="","",IF(E28&lt;16,0,IF(E28=16,16,CEILING(E28/16,1)*16)))</f>
        <v/>
      </c>
      <c r="G28" s="12" t="str">
        <f aca="false">IF(OR(E28="",E28&lt;=16),"",E28-FLOOR(E28-0.000001,16))</f>
        <v/>
      </c>
      <c r="H28" s="11" t="str">
        <f aca="false">IF(AND(G28&lt;&gt;"",G28&lt;=3,F28&lt;=48),MIN(INDEX(Cards!$B$6:$I$9,MATCH(F28,Cards!$A$6:$A$9,0),1)-INDEX(Cards!$B$6:$I$9,MATCH(IF(F28-16=16,0,F28-16),Cards!$A$6:$A$9,0),1),INDEX(Cards!$B$6:$I$9,MATCH(F28,Cards!$A$6:$A$9,0),2)-INDEX(Cards!$B$6:$I$9,MATCH(IF(F28-16=16,0,F28-16),Cards!$A$6:$A$9,0),2),INDEX(Cards!$B$6:$I$9,MATCH(F28,Cards!$A$6:$A$9,0),3)-INDEX(Cards!$B$6:$I$9,MATCH(IF(F28-16=16,0,F28-16),Cards!$A$6:$A$9,0),3),INDEX(Cards!$B$6:$I$9,MATCH(F28,Cards!$A$6:$A$9,0),4)-INDEX(Cards!$B$6:$I$9,MATCH(IF(F28-16=16,0,F28-16),Cards!$A$6:$A$9,0),4),INDEX(Cards!$B$6:$I$9,MATCH(F28,Cards!$A$6:$A$9,0),5)-INDEX(Cards!$B$6:$I$9,MATCH(IF(F28-16=16,0,F28-16),Cards!$A$6:$A$9,0),5),INDEX(Cards!$B$6:$I$9,MATCH(F28,Cards!$A$6:$A$9,0),6)-INDEX(Cards!$B$6:$I$9,MATCH(IF(F28-16=16,0,F28-16),Cards!$A$6:$A$9,0),6),INDEX(Cards!$B$6:$I$9,MATCH(F28,Cards!$A$6:$A$9,0),7)-INDEX(Cards!$B$6:$I$9,MATCH(IF(F28-16=16,0,F28-16),Cards!$A$6:$A$9,0),7),INDEX(Cards!$B$6:$I$9,MATCH(F28,Cards!$A$6:$A$9,0),8)-INDEX(Cards!$B$6:$I$9,MATCH(IF(F28-16=16,0,F28-16),Cards!$A$6:$A$9,0),8)),"")</f>
        <v/>
      </c>
      <c r="I28" s="11" t="str">
        <f aca="false">IF(AND(G28&lt;&gt;"",G28&lt;=3,F28&lt;=48),MAX(INDEX(Cards!$B$6:$I$9,MATCH(F28,Cards!$A$6:$A$9,0),1)-INDEX(Cards!$B$6:$I$9,MATCH(IF(F28-16=16,0,F28-16),Cards!$A$6:$A$9,0),1),INDEX(Cards!$B$6:$I$9,MATCH(F28,Cards!$A$6:$A$9,0),2)-INDEX(Cards!$B$6:$I$9,MATCH(IF(F28-16=16,0,F28-16),Cards!$A$6:$A$9,0),2),INDEX(Cards!$B$6:$I$9,MATCH(F28,Cards!$A$6:$A$9,0),3)-INDEX(Cards!$B$6:$I$9,MATCH(IF(F28-16=16,0,F28-16),Cards!$A$6:$A$9,0),3),INDEX(Cards!$B$6:$I$9,MATCH(F28,Cards!$A$6:$A$9,0),4)-INDEX(Cards!$B$6:$I$9,MATCH(IF(F28-16=16,0,F28-16),Cards!$A$6:$A$9,0),4),INDEX(Cards!$B$6:$I$9,MATCH(F28,Cards!$A$6:$A$9,0),5)-INDEX(Cards!$B$6:$I$9,MATCH(IF(F28-16=16,0,F28-16),Cards!$A$6:$A$9,0),5),INDEX(Cards!$B$6:$I$9,MATCH(F28,Cards!$A$6:$A$9,0),6)-INDEX(Cards!$B$6:$I$9,MATCH(IF(F28-16=16,0,F28-16),Cards!$A$6:$A$9,0),6),INDEX(Cards!$B$6:$I$9,MATCH(F28,Cards!$A$6:$A$9,0),7)-INDEX(Cards!$B$6:$I$9,MATCH(IF(F28-16=16,0,F28-16),Cards!$A$6:$A$9,0),7),INDEX(Cards!$B$6:$I$9,MATCH(F28,Cards!$A$6:$A$9,0),8)-INDEX(Cards!$B$6:$I$9,MATCH(IF(F28-16=16,0,F28-16),Cards!$A$6:$A$9,0),8)),"")</f>
        <v/>
      </c>
      <c r="J28" s="11" t="str">
        <f aca="false">IF(AND(B28&lt;&gt;"",C28&lt;&gt;"",C28&gt;B28),C28-B28,"")</f>
        <v/>
      </c>
      <c r="K28" s="16" t="str">
        <f aca="false">IF(J28="","",IF(ROUND(J28/C28,4)&gt;=0.1,ROUND(J28/C28,4),0))</f>
        <v/>
      </c>
    </row>
    <row r="29" customFormat="false" ht="15" hidden="false" customHeight="false" outlineLevel="0" collapsed="false">
      <c r="A29" s="7"/>
      <c r="B29" s="5"/>
      <c r="C29" s="5"/>
      <c r="D29" s="6"/>
      <c r="E29" s="12" t="str">
        <f aca="false">IF(D29="","",ROUND(D29/28.349523125,2))</f>
        <v/>
      </c>
      <c r="F29" s="10" t="str">
        <f aca="false">IF(E29="","",IF(E29&lt;16,0,IF(E29=16,16,CEILING(E29/16,1)*16)))</f>
        <v/>
      </c>
      <c r="G29" s="12" t="str">
        <f aca="false">IF(OR(E29="",E29&lt;=16),"",E29-FLOOR(E29-0.000001,16))</f>
        <v/>
      </c>
      <c r="H29" s="11" t="str">
        <f aca="false">IF(AND(G29&lt;&gt;"",G29&lt;=3,F29&lt;=48),MIN(INDEX(Cards!$B$6:$I$9,MATCH(F29,Cards!$A$6:$A$9,0),1)-INDEX(Cards!$B$6:$I$9,MATCH(IF(F29-16=16,0,F29-16),Cards!$A$6:$A$9,0),1),INDEX(Cards!$B$6:$I$9,MATCH(F29,Cards!$A$6:$A$9,0),2)-INDEX(Cards!$B$6:$I$9,MATCH(IF(F29-16=16,0,F29-16),Cards!$A$6:$A$9,0),2),INDEX(Cards!$B$6:$I$9,MATCH(F29,Cards!$A$6:$A$9,0),3)-INDEX(Cards!$B$6:$I$9,MATCH(IF(F29-16=16,0,F29-16),Cards!$A$6:$A$9,0),3),INDEX(Cards!$B$6:$I$9,MATCH(F29,Cards!$A$6:$A$9,0),4)-INDEX(Cards!$B$6:$I$9,MATCH(IF(F29-16=16,0,F29-16),Cards!$A$6:$A$9,0),4),INDEX(Cards!$B$6:$I$9,MATCH(F29,Cards!$A$6:$A$9,0),5)-INDEX(Cards!$B$6:$I$9,MATCH(IF(F29-16=16,0,F29-16),Cards!$A$6:$A$9,0),5),INDEX(Cards!$B$6:$I$9,MATCH(F29,Cards!$A$6:$A$9,0),6)-INDEX(Cards!$B$6:$I$9,MATCH(IF(F29-16=16,0,F29-16),Cards!$A$6:$A$9,0),6),INDEX(Cards!$B$6:$I$9,MATCH(F29,Cards!$A$6:$A$9,0),7)-INDEX(Cards!$B$6:$I$9,MATCH(IF(F29-16=16,0,F29-16),Cards!$A$6:$A$9,0),7),INDEX(Cards!$B$6:$I$9,MATCH(F29,Cards!$A$6:$A$9,0),8)-INDEX(Cards!$B$6:$I$9,MATCH(IF(F29-16=16,0,F29-16),Cards!$A$6:$A$9,0),8)),"")</f>
        <v/>
      </c>
      <c r="I29" s="11" t="str">
        <f aca="false">IF(AND(G29&lt;&gt;"",G29&lt;=3,F29&lt;=48),MAX(INDEX(Cards!$B$6:$I$9,MATCH(F29,Cards!$A$6:$A$9,0),1)-INDEX(Cards!$B$6:$I$9,MATCH(IF(F29-16=16,0,F29-16),Cards!$A$6:$A$9,0),1),INDEX(Cards!$B$6:$I$9,MATCH(F29,Cards!$A$6:$A$9,0),2)-INDEX(Cards!$B$6:$I$9,MATCH(IF(F29-16=16,0,F29-16),Cards!$A$6:$A$9,0),2),INDEX(Cards!$B$6:$I$9,MATCH(F29,Cards!$A$6:$A$9,0),3)-INDEX(Cards!$B$6:$I$9,MATCH(IF(F29-16=16,0,F29-16),Cards!$A$6:$A$9,0),3),INDEX(Cards!$B$6:$I$9,MATCH(F29,Cards!$A$6:$A$9,0),4)-INDEX(Cards!$B$6:$I$9,MATCH(IF(F29-16=16,0,F29-16),Cards!$A$6:$A$9,0),4),INDEX(Cards!$B$6:$I$9,MATCH(F29,Cards!$A$6:$A$9,0),5)-INDEX(Cards!$B$6:$I$9,MATCH(IF(F29-16=16,0,F29-16),Cards!$A$6:$A$9,0),5),INDEX(Cards!$B$6:$I$9,MATCH(F29,Cards!$A$6:$A$9,0),6)-INDEX(Cards!$B$6:$I$9,MATCH(IF(F29-16=16,0,F29-16),Cards!$A$6:$A$9,0),6),INDEX(Cards!$B$6:$I$9,MATCH(F29,Cards!$A$6:$A$9,0),7)-INDEX(Cards!$B$6:$I$9,MATCH(IF(F29-16=16,0,F29-16),Cards!$A$6:$A$9,0),7),INDEX(Cards!$B$6:$I$9,MATCH(F29,Cards!$A$6:$A$9,0),8)-INDEX(Cards!$B$6:$I$9,MATCH(IF(F29-16=16,0,F29-16),Cards!$A$6:$A$9,0),8)),"")</f>
        <v/>
      </c>
      <c r="J29" s="11" t="str">
        <f aca="false">IF(AND(B29&lt;&gt;"",C29&lt;&gt;"",C29&gt;B29),C29-B29,"")</f>
        <v/>
      </c>
      <c r="K29" s="16" t="str">
        <f aca="false">IF(J29="","",IF(ROUND(J29/C29,4)&gt;=0.1,ROUND(J29/C29,4),0))</f>
        <v/>
      </c>
    </row>
    <row r="30" customFormat="false" ht="15" hidden="false" customHeight="false" outlineLevel="0" collapsed="false">
      <c r="A30" s="7"/>
      <c r="B30" s="5"/>
      <c r="C30" s="5"/>
      <c r="D30" s="6"/>
      <c r="E30" s="12" t="str">
        <f aca="false">IF(D30="","",ROUND(D30/28.349523125,2))</f>
        <v/>
      </c>
      <c r="F30" s="10" t="str">
        <f aca="false">IF(E30="","",IF(E30&lt;16,0,IF(E30=16,16,CEILING(E30/16,1)*16)))</f>
        <v/>
      </c>
      <c r="G30" s="12" t="str">
        <f aca="false">IF(OR(E30="",E30&lt;=16),"",E30-FLOOR(E30-0.000001,16))</f>
        <v/>
      </c>
      <c r="H30" s="11" t="str">
        <f aca="false">IF(AND(G30&lt;&gt;"",G30&lt;=3,F30&lt;=48),MIN(INDEX(Cards!$B$6:$I$9,MATCH(F30,Cards!$A$6:$A$9,0),1)-INDEX(Cards!$B$6:$I$9,MATCH(IF(F30-16=16,0,F30-16),Cards!$A$6:$A$9,0),1),INDEX(Cards!$B$6:$I$9,MATCH(F30,Cards!$A$6:$A$9,0),2)-INDEX(Cards!$B$6:$I$9,MATCH(IF(F30-16=16,0,F30-16),Cards!$A$6:$A$9,0),2),INDEX(Cards!$B$6:$I$9,MATCH(F30,Cards!$A$6:$A$9,0),3)-INDEX(Cards!$B$6:$I$9,MATCH(IF(F30-16=16,0,F30-16),Cards!$A$6:$A$9,0),3),INDEX(Cards!$B$6:$I$9,MATCH(F30,Cards!$A$6:$A$9,0),4)-INDEX(Cards!$B$6:$I$9,MATCH(IF(F30-16=16,0,F30-16),Cards!$A$6:$A$9,0),4),INDEX(Cards!$B$6:$I$9,MATCH(F30,Cards!$A$6:$A$9,0),5)-INDEX(Cards!$B$6:$I$9,MATCH(IF(F30-16=16,0,F30-16),Cards!$A$6:$A$9,0),5),INDEX(Cards!$B$6:$I$9,MATCH(F30,Cards!$A$6:$A$9,0),6)-INDEX(Cards!$B$6:$I$9,MATCH(IF(F30-16=16,0,F30-16),Cards!$A$6:$A$9,0),6),INDEX(Cards!$B$6:$I$9,MATCH(F30,Cards!$A$6:$A$9,0),7)-INDEX(Cards!$B$6:$I$9,MATCH(IF(F30-16=16,0,F30-16),Cards!$A$6:$A$9,0),7),INDEX(Cards!$B$6:$I$9,MATCH(F30,Cards!$A$6:$A$9,0),8)-INDEX(Cards!$B$6:$I$9,MATCH(IF(F30-16=16,0,F30-16),Cards!$A$6:$A$9,0),8)),"")</f>
        <v/>
      </c>
      <c r="I30" s="11" t="str">
        <f aca="false">IF(AND(G30&lt;&gt;"",G30&lt;=3,F30&lt;=48),MAX(INDEX(Cards!$B$6:$I$9,MATCH(F30,Cards!$A$6:$A$9,0),1)-INDEX(Cards!$B$6:$I$9,MATCH(IF(F30-16=16,0,F30-16),Cards!$A$6:$A$9,0),1),INDEX(Cards!$B$6:$I$9,MATCH(F30,Cards!$A$6:$A$9,0),2)-INDEX(Cards!$B$6:$I$9,MATCH(IF(F30-16=16,0,F30-16),Cards!$A$6:$A$9,0),2),INDEX(Cards!$B$6:$I$9,MATCH(F30,Cards!$A$6:$A$9,0),3)-INDEX(Cards!$B$6:$I$9,MATCH(IF(F30-16=16,0,F30-16),Cards!$A$6:$A$9,0),3),INDEX(Cards!$B$6:$I$9,MATCH(F30,Cards!$A$6:$A$9,0),4)-INDEX(Cards!$B$6:$I$9,MATCH(IF(F30-16=16,0,F30-16),Cards!$A$6:$A$9,0),4),INDEX(Cards!$B$6:$I$9,MATCH(F30,Cards!$A$6:$A$9,0),5)-INDEX(Cards!$B$6:$I$9,MATCH(IF(F30-16=16,0,F30-16),Cards!$A$6:$A$9,0),5),INDEX(Cards!$B$6:$I$9,MATCH(F30,Cards!$A$6:$A$9,0),6)-INDEX(Cards!$B$6:$I$9,MATCH(IF(F30-16=16,0,F30-16),Cards!$A$6:$A$9,0),6),INDEX(Cards!$B$6:$I$9,MATCH(F30,Cards!$A$6:$A$9,0),7)-INDEX(Cards!$B$6:$I$9,MATCH(IF(F30-16=16,0,F30-16),Cards!$A$6:$A$9,0),7),INDEX(Cards!$B$6:$I$9,MATCH(F30,Cards!$A$6:$A$9,0),8)-INDEX(Cards!$B$6:$I$9,MATCH(IF(F30-16=16,0,F30-16),Cards!$A$6:$A$9,0),8)),"")</f>
        <v/>
      </c>
      <c r="J30" s="11" t="str">
        <f aca="false">IF(AND(B30&lt;&gt;"",C30&lt;&gt;"",C30&gt;B30),C30-B30,"")</f>
        <v/>
      </c>
      <c r="K30" s="16" t="str">
        <f aca="false">IF(J30="","",IF(ROUND(J30/C30,4)&gt;=0.1,ROUND(J30/C30,4),0))</f>
        <v/>
      </c>
    </row>
    <row r="31" customFormat="false" ht="15" hidden="false" customHeight="false" outlineLevel="0" collapsed="false">
      <c r="A31" s="7"/>
      <c r="B31" s="5"/>
      <c r="C31" s="5"/>
      <c r="D31" s="6"/>
      <c r="E31" s="12" t="str">
        <f aca="false">IF(D31="","",ROUND(D31/28.349523125,2))</f>
        <v/>
      </c>
      <c r="F31" s="10" t="str">
        <f aca="false">IF(E31="","",IF(E31&lt;16,0,IF(E31=16,16,CEILING(E31/16,1)*16)))</f>
        <v/>
      </c>
      <c r="G31" s="12" t="str">
        <f aca="false">IF(OR(E31="",E31&lt;=16),"",E31-FLOOR(E31-0.000001,16))</f>
        <v/>
      </c>
      <c r="H31" s="11" t="str">
        <f aca="false">IF(AND(G31&lt;&gt;"",G31&lt;=3,F31&lt;=48),MIN(INDEX(Cards!$B$6:$I$9,MATCH(F31,Cards!$A$6:$A$9,0),1)-INDEX(Cards!$B$6:$I$9,MATCH(IF(F31-16=16,0,F31-16),Cards!$A$6:$A$9,0),1),INDEX(Cards!$B$6:$I$9,MATCH(F31,Cards!$A$6:$A$9,0),2)-INDEX(Cards!$B$6:$I$9,MATCH(IF(F31-16=16,0,F31-16),Cards!$A$6:$A$9,0),2),INDEX(Cards!$B$6:$I$9,MATCH(F31,Cards!$A$6:$A$9,0),3)-INDEX(Cards!$B$6:$I$9,MATCH(IF(F31-16=16,0,F31-16),Cards!$A$6:$A$9,0),3),INDEX(Cards!$B$6:$I$9,MATCH(F31,Cards!$A$6:$A$9,0),4)-INDEX(Cards!$B$6:$I$9,MATCH(IF(F31-16=16,0,F31-16),Cards!$A$6:$A$9,0),4),INDEX(Cards!$B$6:$I$9,MATCH(F31,Cards!$A$6:$A$9,0),5)-INDEX(Cards!$B$6:$I$9,MATCH(IF(F31-16=16,0,F31-16),Cards!$A$6:$A$9,0),5),INDEX(Cards!$B$6:$I$9,MATCH(F31,Cards!$A$6:$A$9,0),6)-INDEX(Cards!$B$6:$I$9,MATCH(IF(F31-16=16,0,F31-16),Cards!$A$6:$A$9,0),6),INDEX(Cards!$B$6:$I$9,MATCH(F31,Cards!$A$6:$A$9,0),7)-INDEX(Cards!$B$6:$I$9,MATCH(IF(F31-16=16,0,F31-16),Cards!$A$6:$A$9,0),7),INDEX(Cards!$B$6:$I$9,MATCH(F31,Cards!$A$6:$A$9,0),8)-INDEX(Cards!$B$6:$I$9,MATCH(IF(F31-16=16,0,F31-16),Cards!$A$6:$A$9,0),8)),"")</f>
        <v/>
      </c>
      <c r="I31" s="11" t="str">
        <f aca="false">IF(AND(G31&lt;&gt;"",G31&lt;=3,F31&lt;=48),MAX(INDEX(Cards!$B$6:$I$9,MATCH(F31,Cards!$A$6:$A$9,0),1)-INDEX(Cards!$B$6:$I$9,MATCH(IF(F31-16=16,0,F31-16),Cards!$A$6:$A$9,0),1),INDEX(Cards!$B$6:$I$9,MATCH(F31,Cards!$A$6:$A$9,0),2)-INDEX(Cards!$B$6:$I$9,MATCH(IF(F31-16=16,0,F31-16),Cards!$A$6:$A$9,0),2),INDEX(Cards!$B$6:$I$9,MATCH(F31,Cards!$A$6:$A$9,0),3)-INDEX(Cards!$B$6:$I$9,MATCH(IF(F31-16=16,0,F31-16),Cards!$A$6:$A$9,0),3),INDEX(Cards!$B$6:$I$9,MATCH(F31,Cards!$A$6:$A$9,0),4)-INDEX(Cards!$B$6:$I$9,MATCH(IF(F31-16=16,0,F31-16),Cards!$A$6:$A$9,0),4),INDEX(Cards!$B$6:$I$9,MATCH(F31,Cards!$A$6:$A$9,0),5)-INDEX(Cards!$B$6:$I$9,MATCH(IF(F31-16=16,0,F31-16),Cards!$A$6:$A$9,0),5),INDEX(Cards!$B$6:$I$9,MATCH(F31,Cards!$A$6:$A$9,0),6)-INDEX(Cards!$B$6:$I$9,MATCH(IF(F31-16=16,0,F31-16),Cards!$A$6:$A$9,0),6),INDEX(Cards!$B$6:$I$9,MATCH(F31,Cards!$A$6:$A$9,0),7)-INDEX(Cards!$B$6:$I$9,MATCH(IF(F31-16=16,0,F31-16),Cards!$A$6:$A$9,0),7),INDEX(Cards!$B$6:$I$9,MATCH(F31,Cards!$A$6:$A$9,0),8)-INDEX(Cards!$B$6:$I$9,MATCH(IF(F31-16=16,0,F31-16),Cards!$A$6:$A$9,0),8)),"")</f>
        <v/>
      </c>
      <c r="J31" s="11" t="str">
        <f aca="false">IF(AND(B31&lt;&gt;"",C31&lt;&gt;"",C31&gt;B31),C31-B31,"")</f>
        <v/>
      </c>
      <c r="K31" s="16" t="str">
        <f aca="false">IF(J31="","",IF(ROUND(J31/C31,4)&gt;=0.1,ROUND(J31/C31,4),0))</f>
        <v/>
      </c>
    </row>
    <row r="32" customFormat="false" ht="15" hidden="false" customHeight="false" outlineLevel="0" collapsed="false">
      <c r="A32" s="7"/>
      <c r="B32" s="5"/>
      <c r="C32" s="5"/>
      <c r="D32" s="6"/>
      <c r="E32" s="12" t="str">
        <f aca="false">IF(D32="","",ROUND(D32/28.349523125,2))</f>
        <v/>
      </c>
      <c r="F32" s="10" t="str">
        <f aca="false">IF(E32="","",IF(E32&lt;16,0,IF(E32=16,16,CEILING(E32/16,1)*16)))</f>
        <v/>
      </c>
      <c r="G32" s="12" t="str">
        <f aca="false">IF(OR(E32="",E32&lt;=16),"",E32-FLOOR(E32-0.000001,16))</f>
        <v/>
      </c>
      <c r="H32" s="11" t="str">
        <f aca="false">IF(AND(G32&lt;&gt;"",G32&lt;=3,F32&lt;=48),MIN(INDEX(Cards!$B$6:$I$9,MATCH(F32,Cards!$A$6:$A$9,0),1)-INDEX(Cards!$B$6:$I$9,MATCH(IF(F32-16=16,0,F32-16),Cards!$A$6:$A$9,0),1),INDEX(Cards!$B$6:$I$9,MATCH(F32,Cards!$A$6:$A$9,0),2)-INDEX(Cards!$B$6:$I$9,MATCH(IF(F32-16=16,0,F32-16),Cards!$A$6:$A$9,0),2),INDEX(Cards!$B$6:$I$9,MATCH(F32,Cards!$A$6:$A$9,0),3)-INDEX(Cards!$B$6:$I$9,MATCH(IF(F32-16=16,0,F32-16),Cards!$A$6:$A$9,0),3),INDEX(Cards!$B$6:$I$9,MATCH(F32,Cards!$A$6:$A$9,0),4)-INDEX(Cards!$B$6:$I$9,MATCH(IF(F32-16=16,0,F32-16),Cards!$A$6:$A$9,0),4),INDEX(Cards!$B$6:$I$9,MATCH(F32,Cards!$A$6:$A$9,0),5)-INDEX(Cards!$B$6:$I$9,MATCH(IF(F32-16=16,0,F32-16),Cards!$A$6:$A$9,0),5),INDEX(Cards!$B$6:$I$9,MATCH(F32,Cards!$A$6:$A$9,0),6)-INDEX(Cards!$B$6:$I$9,MATCH(IF(F32-16=16,0,F32-16),Cards!$A$6:$A$9,0),6),INDEX(Cards!$B$6:$I$9,MATCH(F32,Cards!$A$6:$A$9,0),7)-INDEX(Cards!$B$6:$I$9,MATCH(IF(F32-16=16,0,F32-16),Cards!$A$6:$A$9,0),7),INDEX(Cards!$B$6:$I$9,MATCH(F32,Cards!$A$6:$A$9,0),8)-INDEX(Cards!$B$6:$I$9,MATCH(IF(F32-16=16,0,F32-16),Cards!$A$6:$A$9,0),8)),"")</f>
        <v/>
      </c>
      <c r="I32" s="11" t="str">
        <f aca="false">IF(AND(G32&lt;&gt;"",G32&lt;=3,F32&lt;=48),MAX(INDEX(Cards!$B$6:$I$9,MATCH(F32,Cards!$A$6:$A$9,0),1)-INDEX(Cards!$B$6:$I$9,MATCH(IF(F32-16=16,0,F32-16),Cards!$A$6:$A$9,0),1),INDEX(Cards!$B$6:$I$9,MATCH(F32,Cards!$A$6:$A$9,0),2)-INDEX(Cards!$B$6:$I$9,MATCH(IF(F32-16=16,0,F32-16),Cards!$A$6:$A$9,0),2),INDEX(Cards!$B$6:$I$9,MATCH(F32,Cards!$A$6:$A$9,0),3)-INDEX(Cards!$B$6:$I$9,MATCH(IF(F32-16=16,0,F32-16),Cards!$A$6:$A$9,0),3),INDEX(Cards!$B$6:$I$9,MATCH(F32,Cards!$A$6:$A$9,0),4)-INDEX(Cards!$B$6:$I$9,MATCH(IF(F32-16=16,0,F32-16),Cards!$A$6:$A$9,0),4),INDEX(Cards!$B$6:$I$9,MATCH(F32,Cards!$A$6:$A$9,0),5)-INDEX(Cards!$B$6:$I$9,MATCH(IF(F32-16=16,0,F32-16),Cards!$A$6:$A$9,0),5),INDEX(Cards!$B$6:$I$9,MATCH(F32,Cards!$A$6:$A$9,0),6)-INDEX(Cards!$B$6:$I$9,MATCH(IF(F32-16=16,0,F32-16),Cards!$A$6:$A$9,0),6),INDEX(Cards!$B$6:$I$9,MATCH(F32,Cards!$A$6:$A$9,0),7)-INDEX(Cards!$B$6:$I$9,MATCH(IF(F32-16=16,0,F32-16),Cards!$A$6:$A$9,0),7),INDEX(Cards!$B$6:$I$9,MATCH(F32,Cards!$A$6:$A$9,0),8)-INDEX(Cards!$B$6:$I$9,MATCH(IF(F32-16=16,0,F32-16),Cards!$A$6:$A$9,0),8)),"")</f>
        <v/>
      </c>
      <c r="J32" s="11" t="str">
        <f aca="false">IF(AND(B32&lt;&gt;"",C32&lt;&gt;"",C32&gt;B32),C32-B32,"")</f>
        <v/>
      </c>
      <c r="K32" s="16" t="str">
        <f aca="false">IF(J32="","",IF(ROUND(J32/C32,4)&gt;=0.1,ROUND(J32/C32,4),0))</f>
        <v/>
      </c>
    </row>
    <row r="33" customFormat="false" ht="15" hidden="false" customHeight="false" outlineLevel="0" collapsed="false">
      <c r="A33" s="7"/>
      <c r="B33" s="5"/>
      <c r="C33" s="5"/>
      <c r="D33" s="6"/>
      <c r="E33" s="12" t="str">
        <f aca="false">IF(D33="","",ROUND(D33/28.349523125,2))</f>
        <v/>
      </c>
      <c r="F33" s="10" t="str">
        <f aca="false">IF(E33="","",IF(E33&lt;16,0,IF(E33=16,16,CEILING(E33/16,1)*16)))</f>
        <v/>
      </c>
      <c r="G33" s="12" t="str">
        <f aca="false">IF(OR(E33="",E33&lt;=16),"",E33-FLOOR(E33-0.000001,16))</f>
        <v/>
      </c>
      <c r="H33" s="11" t="str">
        <f aca="false">IF(AND(G33&lt;&gt;"",G33&lt;=3,F33&lt;=48),MIN(INDEX(Cards!$B$6:$I$9,MATCH(F33,Cards!$A$6:$A$9,0),1)-INDEX(Cards!$B$6:$I$9,MATCH(IF(F33-16=16,0,F33-16),Cards!$A$6:$A$9,0),1),INDEX(Cards!$B$6:$I$9,MATCH(F33,Cards!$A$6:$A$9,0),2)-INDEX(Cards!$B$6:$I$9,MATCH(IF(F33-16=16,0,F33-16),Cards!$A$6:$A$9,0),2),INDEX(Cards!$B$6:$I$9,MATCH(F33,Cards!$A$6:$A$9,0),3)-INDEX(Cards!$B$6:$I$9,MATCH(IF(F33-16=16,0,F33-16),Cards!$A$6:$A$9,0),3),INDEX(Cards!$B$6:$I$9,MATCH(F33,Cards!$A$6:$A$9,0),4)-INDEX(Cards!$B$6:$I$9,MATCH(IF(F33-16=16,0,F33-16),Cards!$A$6:$A$9,0),4),INDEX(Cards!$B$6:$I$9,MATCH(F33,Cards!$A$6:$A$9,0),5)-INDEX(Cards!$B$6:$I$9,MATCH(IF(F33-16=16,0,F33-16),Cards!$A$6:$A$9,0),5),INDEX(Cards!$B$6:$I$9,MATCH(F33,Cards!$A$6:$A$9,0),6)-INDEX(Cards!$B$6:$I$9,MATCH(IF(F33-16=16,0,F33-16),Cards!$A$6:$A$9,0),6),INDEX(Cards!$B$6:$I$9,MATCH(F33,Cards!$A$6:$A$9,0),7)-INDEX(Cards!$B$6:$I$9,MATCH(IF(F33-16=16,0,F33-16),Cards!$A$6:$A$9,0),7),INDEX(Cards!$B$6:$I$9,MATCH(F33,Cards!$A$6:$A$9,0),8)-INDEX(Cards!$B$6:$I$9,MATCH(IF(F33-16=16,0,F33-16),Cards!$A$6:$A$9,0),8)),"")</f>
        <v/>
      </c>
      <c r="I33" s="11" t="str">
        <f aca="false">IF(AND(G33&lt;&gt;"",G33&lt;=3,F33&lt;=48),MAX(INDEX(Cards!$B$6:$I$9,MATCH(F33,Cards!$A$6:$A$9,0),1)-INDEX(Cards!$B$6:$I$9,MATCH(IF(F33-16=16,0,F33-16),Cards!$A$6:$A$9,0),1),INDEX(Cards!$B$6:$I$9,MATCH(F33,Cards!$A$6:$A$9,0),2)-INDEX(Cards!$B$6:$I$9,MATCH(IF(F33-16=16,0,F33-16),Cards!$A$6:$A$9,0),2),INDEX(Cards!$B$6:$I$9,MATCH(F33,Cards!$A$6:$A$9,0),3)-INDEX(Cards!$B$6:$I$9,MATCH(IF(F33-16=16,0,F33-16),Cards!$A$6:$A$9,0),3),INDEX(Cards!$B$6:$I$9,MATCH(F33,Cards!$A$6:$A$9,0),4)-INDEX(Cards!$B$6:$I$9,MATCH(IF(F33-16=16,0,F33-16),Cards!$A$6:$A$9,0),4),INDEX(Cards!$B$6:$I$9,MATCH(F33,Cards!$A$6:$A$9,0),5)-INDEX(Cards!$B$6:$I$9,MATCH(IF(F33-16=16,0,F33-16),Cards!$A$6:$A$9,0),5),INDEX(Cards!$B$6:$I$9,MATCH(F33,Cards!$A$6:$A$9,0),6)-INDEX(Cards!$B$6:$I$9,MATCH(IF(F33-16=16,0,F33-16),Cards!$A$6:$A$9,0),6),INDEX(Cards!$B$6:$I$9,MATCH(F33,Cards!$A$6:$A$9,0),7)-INDEX(Cards!$B$6:$I$9,MATCH(IF(F33-16=16,0,F33-16),Cards!$A$6:$A$9,0),7),INDEX(Cards!$B$6:$I$9,MATCH(F33,Cards!$A$6:$A$9,0),8)-INDEX(Cards!$B$6:$I$9,MATCH(IF(F33-16=16,0,F33-16),Cards!$A$6:$A$9,0),8)),"")</f>
        <v/>
      </c>
      <c r="J33" s="11" t="str">
        <f aca="false">IF(AND(B33&lt;&gt;"",C33&lt;&gt;"",C33&gt;B33),C33-B33,"")</f>
        <v/>
      </c>
      <c r="K33" s="16" t="str">
        <f aca="false">IF(J33="","",IF(ROUND(J33/C33,4)&gt;=0.1,ROUND(J33/C33,4),0))</f>
        <v/>
      </c>
    </row>
    <row r="34" customFormat="false" ht="15" hidden="false" customHeight="false" outlineLevel="0" collapsed="false">
      <c r="A34" s="7"/>
      <c r="B34" s="5"/>
      <c r="C34" s="5"/>
      <c r="D34" s="6"/>
      <c r="E34" s="12" t="str">
        <f aca="false">IF(D34="","",ROUND(D34/28.349523125,2))</f>
        <v/>
      </c>
      <c r="F34" s="10" t="str">
        <f aca="false">IF(E34="","",IF(E34&lt;16,0,IF(E34=16,16,CEILING(E34/16,1)*16)))</f>
        <v/>
      </c>
      <c r="G34" s="12" t="str">
        <f aca="false">IF(OR(E34="",E34&lt;=16),"",E34-FLOOR(E34-0.000001,16))</f>
        <v/>
      </c>
      <c r="H34" s="11" t="str">
        <f aca="false">IF(AND(G34&lt;&gt;"",G34&lt;=3,F34&lt;=48),MIN(INDEX(Cards!$B$6:$I$9,MATCH(F34,Cards!$A$6:$A$9,0),1)-INDEX(Cards!$B$6:$I$9,MATCH(IF(F34-16=16,0,F34-16),Cards!$A$6:$A$9,0),1),INDEX(Cards!$B$6:$I$9,MATCH(F34,Cards!$A$6:$A$9,0),2)-INDEX(Cards!$B$6:$I$9,MATCH(IF(F34-16=16,0,F34-16),Cards!$A$6:$A$9,0),2),INDEX(Cards!$B$6:$I$9,MATCH(F34,Cards!$A$6:$A$9,0),3)-INDEX(Cards!$B$6:$I$9,MATCH(IF(F34-16=16,0,F34-16),Cards!$A$6:$A$9,0),3),INDEX(Cards!$B$6:$I$9,MATCH(F34,Cards!$A$6:$A$9,0),4)-INDEX(Cards!$B$6:$I$9,MATCH(IF(F34-16=16,0,F34-16),Cards!$A$6:$A$9,0),4),INDEX(Cards!$B$6:$I$9,MATCH(F34,Cards!$A$6:$A$9,0),5)-INDEX(Cards!$B$6:$I$9,MATCH(IF(F34-16=16,0,F34-16),Cards!$A$6:$A$9,0),5),INDEX(Cards!$B$6:$I$9,MATCH(F34,Cards!$A$6:$A$9,0),6)-INDEX(Cards!$B$6:$I$9,MATCH(IF(F34-16=16,0,F34-16),Cards!$A$6:$A$9,0),6),INDEX(Cards!$B$6:$I$9,MATCH(F34,Cards!$A$6:$A$9,0),7)-INDEX(Cards!$B$6:$I$9,MATCH(IF(F34-16=16,0,F34-16),Cards!$A$6:$A$9,0),7),INDEX(Cards!$B$6:$I$9,MATCH(F34,Cards!$A$6:$A$9,0),8)-INDEX(Cards!$B$6:$I$9,MATCH(IF(F34-16=16,0,F34-16),Cards!$A$6:$A$9,0),8)),"")</f>
        <v/>
      </c>
      <c r="I34" s="11" t="str">
        <f aca="false">IF(AND(G34&lt;&gt;"",G34&lt;=3,F34&lt;=48),MAX(INDEX(Cards!$B$6:$I$9,MATCH(F34,Cards!$A$6:$A$9,0),1)-INDEX(Cards!$B$6:$I$9,MATCH(IF(F34-16=16,0,F34-16),Cards!$A$6:$A$9,0),1),INDEX(Cards!$B$6:$I$9,MATCH(F34,Cards!$A$6:$A$9,0),2)-INDEX(Cards!$B$6:$I$9,MATCH(IF(F34-16=16,0,F34-16),Cards!$A$6:$A$9,0),2),INDEX(Cards!$B$6:$I$9,MATCH(F34,Cards!$A$6:$A$9,0),3)-INDEX(Cards!$B$6:$I$9,MATCH(IF(F34-16=16,0,F34-16),Cards!$A$6:$A$9,0),3),INDEX(Cards!$B$6:$I$9,MATCH(F34,Cards!$A$6:$A$9,0),4)-INDEX(Cards!$B$6:$I$9,MATCH(IF(F34-16=16,0,F34-16),Cards!$A$6:$A$9,0),4),INDEX(Cards!$B$6:$I$9,MATCH(F34,Cards!$A$6:$A$9,0),5)-INDEX(Cards!$B$6:$I$9,MATCH(IF(F34-16=16,0,F34-16),Cards!$A$6:$A$9,0),5),INDEX(Cards!$B$6:$I$9,MATCH(F34,Cards!$A$6:$A$9,0),6)-INDEX(Cards!$B$6:$I$9,MATCH(IF(F34-16=16,0,F34-16),Cards!$A$6:$A$9,0),6),INDEX(Cards!$B$6:$I$9,MATCH(F34,Cards!$A$6:$A$9,0),7)-INDEX(Cards!$B$6:$I$9,MATCH(IF(F34-16=16,0,F34-16),Cards!$A$6:$A$9,0),7),INDEX(Cards!$B$6:$I$9,MATCH(F34,Cards!$A$6:$A$9,0),8)-INDEX(Cards!$B$6:$I$9,MATCH(IF(F34-16=16,0,F34-16),Cards!$A$6:$A$9,0),8)),"")</f>
        <v/>
      </c>
      <c r="J34" s="11" t="str">
        <f aca="false">IF(AND(B34&lt;&gt;"",C34&lt;&gt;"",C34&gt;B34),C34-B34,"")</f>
        <v/>
      </c>
      <c r="K34" s="16" t="str">
        <f aca="false">IF(J34="","",IF(ROUND(J34/C34,4)&gt;=0.1,ROUND(J34/C34,4),0))</f>
        <v/>
      </c>
    </row>
    <row r="35" customFormat="false" ht="15" hidden="false" customHeight="false" outlineLevel="0" collapsed="false">
      <c r="A35" s="7"/>
      <c r="B35" s="5"/>
      <c r="C35" s="5"/>
      <c r="D35" s="6"/>
      <c r="E35" s="12" t="str">
        <f aca="false">IF(D35="","",ROUND(D35/28.349523125,2))</f>
        <v/>
      </c>
      <c r="F35" s="10" t="str">
        <f aca="false">IF(E35="","",IF(E35&lt;16,0,IF(E35=16,16,CEILING(E35/16,1)*16)))</f>
        <v/>
      </c>
      <c r="G35" s="12" t="str">
        <f aca="false">IF(OR(E35="",E35&lt;=16),"",E35-FLOOR(E35-0.000001,16))</f>
        <v/>
      </c>
      <c r="H35" s="11" t="str">
        <f aca="false">IF(AND(G35&lt;&gt;"",G35&lt;=3,F35&lt;=48),MIN(INDEX(Cards!$B$6:$I$9,MATCH(F35,Cards!$A$6:$A$9,0),1)-INDEX(Cards!$B$6:$I$9,MATCH(IF(F35-16=16,0,F35-16),Cards!$A$6:$A$9,0),1),INDEX(Cards!$B$6:$I$9,MATCH(F35,Cards!$A$6:$A$9,0),2)-INDEX(Cards!$B$6:$I$9,MATCH(IF(F35-16=16,0,F35-16),Cards!$A$6:$A$9,0),2),INDEX(Cards!$B$6:$I$9,MATCH(F35,Cards!$A$6:$A$9,0),3)-INDEX(Cards!$B$6:$I$9,MATCH(IF(F35-16=16,0,F35-16),Cards!$A$6:$A$9,0),3),INDEX(Cards!$B$6:$I$9,MATCH(F35,Cards!$A$6:$A$9,0),4)-INDEX(Cards!$B$6:$I$9,MATCH(IF(F35-16=16,0,F35-16),Cards!$A$6:$A$9,0),4),INDEX(Cards!$B$6:$I$9,MATCH(F35,Cards!$A$6:$A$9,0),5)-INDEX(Cards!$B$6:$I$9,MATCH(IF(F35-16=16,0,F35-16),Cards!$A$6:$A$9,0),5),INDEX(Cards!$B$6:$I$9,MATCH(F35,Cards!$A$6:$A$9,0),6)-INDEX(Cards!$B$6:$I$9,MATCH(IF(F35-16=16,0,F35-16),Cards!$A$6:$A$9,0),6),INDEX(Cards!$B$6:$I$9,MATCH(F35,Cards!$A$6:$A$9,0),7)-INDEX(Cards!$B$6:$I$9,MATCH(IF(F35-16=16,0,F35-16),Cards!$A$6:$A$9,0),7),INDEX(Cards!$B$6:$I$9,MATCH(F35,Cards!$A$6:$A$9,0),8)-INDEX(Cards!$B$6:$I$9,MATCH(IF(F35-16=16,0,F35-16),Cards!$A$6:$A$9,0),8)),"")</f>
        <v/>
      </c>
      <c r="I35" s="11" t="str">
        <f aca="false">IF(AND(G35&lt;&gt;"",G35&lt;=3,F35&lt;=48),MAX(INDEX(Cards!$B$6:$I$9,MATCH(F35,Cards!$A$6:$A$9,0),1)-INDEX(Cards!$B$6:$I$9,MATCH(IF(F35-16=16,0,F35-16),Cards!$A$6:$A$9,0),1),INDEX(Cards!$B$6:$I$9,MATCH(F35,Cards!$A$6:$A$9,0),2)-INDEX(Cards!$B$6:$I$9,MATCH(IF(F35-16=16,0,F35-16),Cards!$A$6:$A$9,0),2),INDEX(Cards!$B$6:$I$9,MATCH(F35,Cards!$A$6:$A$9,0),3)-INDEX(Cards!$B$6:$I$9,MATCH(IF(F35-16=16,0,F35-16),Cards!$A$6:$A$9,0),3),INDEX(Cards!$B$6:$I$9,MATCH(F35,Cards!$A$6:$A$9,0),4)-INDEX(Cards!$B$6:$I$9,MATCH(IF(F35-16=16,0,F35-16),Cards!$A$6:$A$9,0),4),INDEX(Cards!$B$6:$I$9,MATCH(F35,Cards!$A$6:$A$9,0),5)-INDEX(Cards!$B$6:$I$9,MATCH(IF(F35-16=16,0,F35-16),Cards!$A$6:$A$9,0),5),INDEX(Cards!$B$6:$I$9,MATCH(F35,Cards!$A$6:$A$9,0),6)-INDEX(Cards!$B$6:$I$9,MATCH(IF(F35-16=16,0,F35-16),Cards!$A$6:$A$9,0),6),INDEX(Cards!$B$6:$I$9,MATCH(F35,Cards!$A$6:$A$9,0),7)-INDEX(Cards!$B$6:$I$9,MATCH(IF(F35-16=16,0,F35-16),Cards!$A$6:$A$9,0),7),INDEX(Cards!$B$6:$I$9,MATCH(F35,Cards!$A$6:$A$9,0),8)-INDEX(Cards!$B$6:$I$9,MATCH(IF(F35-16=16,0,F35-16),Cards!$A$6:$A$9,0),8)),"")</f>
        <v/>
      </c>
      <c r="J35" s="11" t="str">
        <f aca="false">IF(AND(B35&lt;&gt;"",C35&lt;&gt;"",C35&gt;B35),C35-B35,"")</f>
        <v/>
      </c>
      <c r="K35" s="16" t="str">
        <f aca="false">IF(J35="","",IF(ROUND(J35/C35,4)&gt;=0.1,ROUND(J35/C35,4),0))</f>
        <v/>
      </c>
    </row>
    <row r="36" customFormat="false" ht="15" hidden="false" customHeight="false" outlineLevel="0" collapsed="false">
      <c r="A36" s="7"/>
      <c r="B36" s="5"/>
      <c r="C36" s="5"/>
      <c r="D36" s="6"/>
      <c r="E36" s="12" t="str">
        <f aca="false">IF(D36="","",ROUND(D36/28.349523125,2))</f>
        <v/>
      </c>
      <c r="F36" s="10" t="str">
        <f aca="false">IF(E36="","",IF(E36&lt;16,0,IF(E36=16,16,CEILING(E36/16,1)*16)))</f>
        <v/>
      </c>
      <c r="G36" s="12" t="str">
        <f aca="false">IF(OR(E36="",E36&lt;=16),"",E36-FLOOR(E36-0.000001,16))</f>
        <v/>
      </c>
      <c r="H36" s="11" t="str">
        <f aca="false">IF(AND(G36&lt;&gt;"",G36&lt;=3,F36&lt;=48),MIN(INDEX(Cards!$B$6:$I$9,MATCH(F36,Cards!$A$6:$A$9,0),1)-INDEX(Cards!$B$6:$I$9,MATCH(IF(F36-16=16,0,F36-16),Cards!$A$6:$A$9,0),1),INDEX(Cards!$B$6:$I$9,MATCH(F36,Cards!$A$6:$A$9,0),2)-INDEX(Cards!$B$6:$I$9,MATCH(IF(F36-16=16,0,F36-16),Cards!$A$6:$A$9,0),2),INDEX(Cards!$B$6:$I$9,MATCH(F36,Cards!$A$6:$A$9,0),3)-INDEX(Cards!$B$6:$I$9,MATCH(IF(F36-16=16,0,F36-16),Cards!$A$6:$A$9,0),3),INDEX(Cards!$B$6:$I$9,MATCH(F36,Cards!$A$6:$A$9,0),4)-INDEX(Cards!$B$6:$I$9,MATCH(IF(F36-16=16,0,F36-16),Cards!$A$6:$A$9,0),4),INDEX(Cards!$B$6:$I$9,MATCH(F36,Cards!$A$6:$A$9,0),5)-INDEX(Cards!$B$6:$I$9,MATCH(IF(F36-16=16,0,F36-16),Cards!$A$6:$A$9,0),5),INDEX(Cards!$B$6:$I$9,MATCH(F36,Cards!$A$6:$A$9,0),6)-INDEX(Cards!$B$6:$I$9,MATCH(IF(F36-16=16,0,F36-16),Cards!$A$6:$A$9,0),6),INDEX(Cards!$B$6:$I$9,MATCH(F36,Cards!$A$6:$A$9,0),7)-INDEX(Cards!$B$6:$I$9,MATCH(IF(F36-16=16,0,F36-16),Cards!$A$6:$A$9,0),7),INDEX(Cards!$B$6:$I$9,MATCH(F36,Cards!$A$6:$A$9,0),8)-INDEX(Cards!$B$6:$I$9,MATCH(IF(F36-16=16,0,F36-16),Cards!$A$6:$A$9,0),8)),"")</f>
        <v/>
      </c>
      <c r="I36" s="11" t="str">
        <f aca="false">IF(AND(G36&lt;&gt;"",G36&lt;=3,F36&lt;=48),MAX(INDEX(Cards!$B$6:$I$9,MATCH(F36,Cards!$A$6:$A$9,0),1)-INDEX(Cards!$B$6:$I$9,MATCH(IF(F36-16=16,0,F36-16),Cards!$A$6:$A$9,0),1),INDEX(Cards!$B$6:$I$9,MATCH(F36,Cards!$A$6:$A$9,0),2)-INDEX(Cards!$B$6:$I$9,MATCH(IF(F36-16=16,0,F36-16),Cards!$A$6:$A$9,0),2),INDEX(Cards!$B$6:$I$9,MATCH(F36,Cards!$A$6:$A$9,0),3)-INDEX(Cards!$B$6:$I$9,MATCH(IF(F36-16=16,0,F36-16),Cards!$A$6:$A$9,0),3),INDEX(Cards!$B$6:$I$9,MATCH(F36,Cards!$A$6:$A$9,0),4)-INDEX(Cards!$B$6:$I$9,MATCH(IF(F36-16=16,0,F36-16),Cards!$A$6:$A$9,0),4),INDEX(Cards!$B$6:$I$9,MATCH(F36,Cards!$A$6:$A$9,0),5)-INDEX(Cards!$B$6:$I$9,MATCH(IF(F36-16=16,0,F36-16),Cards!$A$6:$A$9,0),5),INDEX(Cards!$B$6:$I$9,MATCH(F36,Cards!$A$6:$A$9,0),6)-INDEX(Cards!$B$6:$I$9,MATCH(IF(F36-16=16,0,F36-16),Cards!$A$6:$A$9,0),6),INDEX(Cards!$B$6:$I$9,MATCH(F36,Cards!$A$6:$A$9,0),7)-INDEX(Cards!$B$6:$I$9,MATCH(IF(F36-16=16,0,F36-16),Cards!$A$6:$A$9,0),7),INDEX(Cards!$B$6:$I$9,MATCH(F36,Cards!$A$6:$A$9,0),8)-INDEX(Cards!$B$6:$I$9,MATCH(IF(F36-16=16,0,F36-16),Cards!$A$6:$A$9,0),8)),"")</f>
        <v/>
      </c>
      <c r="J36" s="11" t="str">
        <f aca="false">IF(AND(B36&lt;&gt;"",C36&lt;&gt;"",C36&gt;B36),C36-B36,"")</f>
        <v/>
      </c>
      <c r="K36" s="16" t="str">
        <f aca="false">IF(J36="","",IF(ROUND(J36/C36,4)&gt;=0.1,ROUND(J36/C36,4),0))</f>
        <v/>
      </c>
    </row>
    <row r="37" customFormat="false" ht="15" hidden="false" customHeight="false" outlineLevel="0" collapsed="false">
      <c r="A37" s="7"/>
      <c r="B37" s="5"/>
      <c r="C37" s="5"/>
      <c r="D37" s="6"/>
      <c r="E37" s="12" t="str">
        <f aca="false">IF(D37="","",ROUND(D37/28.349523125,2))</f>
        <v/>
      </c>
      <c r="F37" s="10" t="str">
        <f aca="false">IF(E37="","",IF(E37&lt;16,0,IF(E37=16,16,CEILING(E37/16,1)*16)))</f>
        <v/>
      </c>
      <c r="G37" s="12" t="str">
        <f aca="false">IF(OR(E37="",E37&lt;=16),"",E37-FLOOR(E37-0.000001,16))</f>
        <v/>
      </c>
      <c r="H37" s="11" t="str">
        <f aca="false">IF(AND(G37&lt;&gt;"",G37&lt;=3,F37&lt;=48),MIN(INDEX(Cards!$B$6:$I$9,MATCH(F37,Cards!$A$6:$A$9,0),1)-INDEX(Cards!$B$6:$I$9,MATCH(IF(F37-16=16,0,F37-16),Cards!$A$6:$A$9,0),1),INDEX(Cards!$B$6:$I$9,MATCH(F37,Cards!$A$6:$A$9,0),2)-INDEX(Cards!$B$6:$I$9,MATCH(IF(F37-16=16,0,F37-16),Cards!$A$6:$A$9,0),2),INDEX(Cards!$B$6:$I$9,MATCH(F37,Cards!$A$6:$A$9,0),3)-INDEX(Cards!$B$6:$I$9,MATCH(IF(F37-16=16,0,F37-16),Cards!$A$6:$A$9,0),3),INDEX(Cards!$B$6:$I$9,MATCH(F37,Cards!$A$6:$A$9,0),4)-INDEX(Cards!$B$6:$I$9,MATCH(IF(F37-16=16,0,F37-16),Cards!$A$6:$A$9,0),4),INDEX(Cards!$B$6:$I$9,MATCH(F37,Cards!$A$6:$A$9,0),5)-INDEX(Cards!$B$6:$I$9,MATCH(IF(F37-16=16,0,F37-16),Cards!$A$6:$A$9,0),5),INDEX(Cards!$B$6:$I$9,MATCH(F37,Cards!$A$6:$A$9,0),6)-INDEX(Cards!$B$6:$I$9,MATCH(IF(F37-16=16,0,F37-16),Cards!$A$6:$A$9,0),6),INDEX(Cards!$B$6:$I$9,MATCH(F37,Cards!$A$6:$A$9,0),7)-INDEX(Cards!$B$6:$I$9,MATCH(IF(F37-16=16,0,F37-16),Cards!$A$6:$A$9,0),7),INDEX(Cards!$B$6:$I$9,MATCH(F37,Cards!$A$6:$A$9,0),8)-INDEX(Cards!$B$6:$I$9,MATCH(IF(F37-16=16,0,F37-16),Cards!$A$6:$A$9,0),8)),"")</f>
        <v/>
      </c>
      <c r="I37" s="11" t="str">
        <f aca="false">IF(AND(G37&lt;&gt;"",G37&lt;=3,F37&lt;=48),MAX(INDEX(Cards!$B$6:$I$9,MATCH(F37,Cards!$A$6:$A$9,0),1)-INDEX(Cards!$B$6:$I$9,MATCH(IF(F37-16=16,0,F37-16),Cards!$A$6:$A$9,0),1),INDEX(Cards!$B$6:$I$9,MATCH(F37,Cards!$A$6:$A$9,0),2)-INDEX(Cards!$B$6:$I$9,MATCH(IF(F37-16=16,0,F37-16),Cards!$A$6:$A$9,0),2),INDEX(Cards!$B$6:$I$9,MATCH(F37,Cards!$A$6:$A$9,0),3)-INDEX(Cards!$B$6:$I$9,MATCH(IF(F37-16=16,0,F37-16),Cards!$A$6:$A$9,0),3),INDEX(Cards!$B$6:$I$9,MATCH(F37,Cards!$A$6:$A$9,0),4)-INDEX(Cards!$B$6:$I$9,MATCH(IF(F37-16=16,0,F37-16),Cards!$A$6:$A$9,0),4),INDEX(Cards!$B$6:$I$9,MATCH(F37,Cards!$A$6:$A$9,0),5)-INDEX(Cards!$B$6:$I$9,MATCH(IF(F37-16=16,0,F37-16),Cards!$A$6:$A$9,0),5),INDEX(Cards!$B$6:$I$9,MATCH(F37,Cards!$A$6:$A$9,0),6)-INDEX(Cards!$B$6:$I$9,MATCH(IF(F37-16=16,0,F37-16),Cards!$A$6:$A$9,0),6),INDEX(Cards!$B$6:$I$9,MATCH(F37,Cards!$A$6:$A$9,0),7)-INDEX(Cards!$B$6:$I$9,MATCH(IF(F37-16=16,0,F37-16),Cards!$A$6:$A$9,0),7),INDEX(Cards!$B$6:$I$9,MATCH(F37,Cards!$A$6:$A$9,0),8)-INDEX(Cards!$B$6:$I$9,MATCH(IF(F37-16=16,0,F37-16),Cards!$A$6:$A$9,0),8)),"")</f>
        <v/>
      </c>
      <c r="J37" s="11" t="str">
        <f aca="false">IF(AND(B37&lt;&gt;"",C37&lt;&gt;"",C37&gt;B37),C37-B37,"")</f>
        <v/>
      </c>
      <c r="K37" s="16" t="str">
        <f aca="false">IF(J37="","",IF(ROUND(J37/C37,4)&gt;=0.1,ROUND(J37/C37,4),0))</f>
        <v/>
      </c>
    </row>
    <row r="38" customFormat="false" ht="15" hidden="false" customHeight="false" outlineLevel="0" collapsed="false">
      <c r="A38" s="7"/>
      <c r="B38" s="5"/>
      <c r="C38" s="5"/>
      <c r="D38" s="6"/>
      <c r="E38" s="12" t="str">
        <f aca="false">IF(D38="","",ROUND(D38/28.349523125,2))</f>
        <v/>
      </c>
      <c r="F38" s="10" t="str">
        <f aca="false">IF(E38="","",IF(E38&lt;16,0,IF(E38=16,16,CEILING(E38/16,1)*16)))</f>
        <v/>
      </c>
      <c r="G38" s="12" t="str">
        <f aca="false">IF(OR(E38="",E38&lt;=16),"",E38-FLOOR(E38-0.000001,16))</f>
        <v/>
      </c>
      <c r="H38" s="11" t="str">
        <f aca="false">IF(AND(G38&lt;&gt;"",G38&lt;=3,F38&lt;=48),MIN(INDEX(Cards!$B$6:$I$9,MATCH(F38,Cards!$A$6:$A$9,0),1)-INDEX(Cards!$B$6:$I$9,MATCH(IF(F38-16=16,0,F38-16),Cards!$A$6:$A$9,0),1),INDEX(Cards!$B$6:$I$9,MATCH(F38,Cards!$A$6:$A$9,0),2)-INDEX(Cards!$B$6:$I$9,MATCH(IF(F38-16=16,0,F38-16),Cards!$A$6:$A$9,0),2),INDEX(Cards!$B$6:$I$9,MATCH(F38,Cards!$A$6:$A$9,0),3)-INDEX(Cards!$B$6:$I$9,MATCH(IF(F38-16=16,0,F38-16),Cards!$A$6:$A$9,0),3),INDEX(Cards!$B$6:$I$9,MATCH(F38,Cards!$A$6:$A$9,0),4)-INDEX(Cards!$B$6:$I$9,MATCH(IF(F38-16=16,0,F38-16),Cards!$A$6:$A$9,0),4),INDEX(Cards!$B$6:$I$9,MATCH(F38,Cards!$A$6:$A$9,0),5)-INDEX(Cards!$B$6:$I$9,MATCH(IF(F38-16=16,0,F38-16),Cards!$A$6:$A$9,0),5),INDEX(Cards!$B$6:$I$9,MATCH(F38,Cards!$A$6:$A$9,0),6)-INDEX(Cards!$B$6:$I$9,MATCH(IF(F38-16=16,0,F38-16),Cards!$A$6:$A$9,0),6),INDEX(Cards!$B$6:$I$9,MATCH(F38,Cards!$A$6:$A$9,0),7)-INDEX(Cards!$B$6:$I$9,MATCH(IF(F38-16=16,0,F38-16),Cards!$A$6:$A$9,0),7),INDEX(Cards!$B$6:$I$9,MATCH(F38,Cards!$A$6:$A$9,0),8)-INDEX(Cards!$B$6:$I$9,MATCH(IF(F38-16=16,0,F38-16),Cards!$A$6:$A$9,0),8)),"")</f>
        <v/>
      </c>
      <c r="I38" s="11" t="str">
        <f aca="false">IF(AND(G38&lt;&gt;"",G38&lt;=3,F38&lt;=48),MAX(INDEX(Cards!$B$6:$I$9,MATCH(F38,Cards!$A$6:$A$9,0),1)-INDEX(Cards!$B$6:$I$9,MATCH(IF(F38-16=16,0,F38-16),Cards!$A$6:$A$9,0),1),INDEX(Cards!$B$6:$I$9,MATCH(F38,Cards!$A$6:$A$9,0),2)-INDEX(Cards!$B$6:$I$9,MATCH(IF(F38-16=16,0,F38-16),Cards!$A$6:$A$9,0),2),INDEX(Cards!$B$6:$I$9,MATCH(F38,Cards!$A$6:$A$9,0),3)-INDEX(Cards!$B$6:$I$9,MATCH(IF(F38-16=16,0,F38-16),Cards!$A$6:$A$9,0),3),INDEX(Cards!$B$6:$I$9,MATCH(F38,Cards!$A$6:$A$9,0),4)-INDEX(Cards!$B$6:$I$9,MATCH(IF(F38-16=16,0,F38-16),Cards!$A$6:$A$9,0),4),INDEX(Cards!$B$6:$I$9,MATCH(F38,Cards!$A$6:$A$9,0),5)-INDEX(Cards!$B$6:$I$9,MATCH(IF(F38-16=16,0,F38-16),Cards!$A$6:$A$9,0),5),INDEX(Cards!$B$6:$I$9,MATCH(F38,Cards!$A$6:$A$9,0),6)-INDEX(Cards!$B$6:$I$9,MATCH(IF(F38-16=16,0,F38-16),Cards!$A$6:$A$9,0),6),INDEX(Cards!$B$6:$I$9,MATCH(F38,Cards!$A$6:$A$9,0),7)-INDEX(Cards!$B$6:$I$9,MATCH(IF(F38-16=16,0,F38-16),Cards!$A$6:$A$9,0),7),INDEX(Cards!$B$6:$I$9,MATCH(F38,Cards!$A$6:$A$9,0),8)-INDEX(Cards!$B$6:$I$9,MATCH(IF(F38-16=16,0,F38-16),Cards!$A$6:$A$9,0),8)),"")</f>
        <v/>
      </c>
      <c r="J38" s="11" t="str">
        <f aca="false">IF(AND(B38&lt;&gt;"",C38&lt;&gt;"",C38&gt;B38),C38-B38,"")</f>
        <v/>
      </c>
      <c r="K38" s="16" t="str">
        <f aca="false">IF(J38="","",IF(ROUND(J38/C38,4)&gt;=0.1,ROUND(J38/C38,4),0))</f>
        <v/>
      </c>
    </row>
    <row r="39" customFormat="false" ht="15" hidden="false" customHeight="false" outlineLevel="0" collapsed="false">
      <c r="A39" s="7"/>
      <c r="B39" s="5"/>
      <c r="C39" s="5"/>
      <c r="D39" s="6"/>
      <c r="E39" s="12" t="str">
        <f aca="false">IF(D39="","",ROUND(D39/28.349523125,2))</f>
        <v/>
      </c>
      <c r="F39" s="10" t="str">
        <f aca="false">IF(E39="","",IF(E39&lt;16,0,IF(E39=16,16,CEILING(E39/16,1)*16)))</f>
        <v/>
      </c>
      <c r="G39" s="12" t="str">
        <f aca="false">IF(OR(E39="",E39&lt;=16),"",E39-FLOOR(E39-0.000001,16))</f>
        <v/>
      </c>
      <c r="H39" s="11" t="str">
        <f aca="false">IF(AND(G39&lt;&gt;"",G39&lt;=3,F39&lt;=48),MIN(INDEX(Cards!$B$6:$I$9,MATCH(F39,Cards!$A$6:$A$9,0),1)-INDEX(Cards!$B$6:$I$9,MATCH(IF(F39-16=16,0,F39-16),Cards!$A$6:$A$9,0),1),INDEX(Cards!$B$6:$I$9,MATCH(F39,Cards!$A$6:$A$9,0),2)-INDEX(Cards!$B$6:$I$9,MATCH(IF(F39-16=16,0,F39-16),Cards!$A$6:$A$9,0),2),INDEX(Cards!$B$6:$I$9,MATCH(F39,Cards!$A$6:$A$9,0),3)-INDEX(Cards!$B$6:$I$9,MATCH(IF(F39-16=16,0,F39-16),Cards!$A$6:$A$9,0),3),INDEX(Cards!$B$6:$I$9,MATCH(F39,Cards!$A$6:$A$9,0),4)-INDEX(Cards!$B$6:$I$9,MATCH(IF(F39-16=16,0,F39-16),Cards!$A$6:$A$9,0),4),INDEX(Cards!$B$6:$I$9,MATCH(F39,Cards!$A$6:$A$9,0),5)-INDEX(Cards!$B$6:$I$9,MATCH(IF(F39-16=16,0,F39-16),Cards!$A$6:$A$9,0),5),INDEX(Cards!$B$6:$I$9,MATCH(F39,Cards!$A$6:$A$9,0),6)-INDEX(Cards!$B$6:$I$9,MATCH(IF(F39-16=16,0,F39-16),Cards!$A$6:$A$9,0),6),INDEX(Cards!$B$6:$I$9,MATCH(F39,Cards!$A$6:$A$9,0),7)-INDEX(Cards!$B$6:$I$9,MATCH(IF(F39-16=16,0,F39-16),Cards!$A$6:$A$9,0),7),INDEX(Cards!$B$6:$I$9,MATCH(F39,Cards!$A$6:$A$9,0),8)-INDEX(Cards!$B$6:$I$9,MATCH(IF(F39-16=16,0,F39-16),Cards!$A$6:$A$9,0),8)),"")</f>
        <v/>
      </c>
      <c r="I39" s="11" t="str">
        <f aca="false">IF(AND(G39&lt;&gt;"",G39&lt;=3,F39&lt;=48),MAX(INDEX(Cards!$B$6:$I$9,MATCH(F39,Cards!$A$6:$A$9,0),1)-INDEX(Cards!$B$6:$I$9,MATCH(IF(F39-16=16,0,F39-16),Cards!$A$6:$A$9,0),1),INDEX(Cards!$B$6:$I$9,MATCH(F39,Cards!$A$6:$A$9,0),2)-INDEX(Cards!$B$6:$I$9,MATCH(IF(F39-16=16,0,F39-16),Cards!$A$6:$A$9,0),2),INDEX(Cards!$B$6:$I$9,MATCH(F39,Cards!$A$6:$A$9,0),3)-INDEX(Cards!$B$6:$I$9,MATCH(IF(F39-16=16,0,F39-16),Cards!$A$6:$A$9,0),3),INDEX(Cards!$B$6:$I$9,MATCH(F39,Cards!$A$6:$A$9,0),4)-INDEX(Cards!$B$6:$I$9,MATCH(IF(F39-16=16,0,F39-16),Cards!$A$6:$A$9,0),4),INDEX(Cards!$B$6:$I$9,MATCH(F39,Cards!$A$6:$A$9,0),5)-INDEX(Cards!$B$6:$I$9,MATCH(IF(F39-16=16,0,F39-16),Cards!$A$6:$A$9,0),5),INDEX(Cards!$B$6:$I$9,MATCH(F39,Cards!$A$6:$A$9,0),6)-INDEX(Cards!$B$6:$I$9,MATCH(IF(F39-16=16,0,F39-16),Cards!$A$6:$A$9,0),6),INDEX(Cards!$B$6:$I$9,MATCH(F39,Cards!$A$6:$A$9,0),7)-INDEX(Cards!$B$6:$I$9,MATCH(IF(F39-16=16,0,F39-16),Cards!$A$6:$A$9,0),7),INDEX(Cards!$B$6:$I$9,MATCH(F39,Cards!$A$6:$A$9,0),8)-INDEX(Cards!$B$6:$I$9,MATCH(IF(F39-16=16,0,F39-16),Cards!$A$6:$A$9,0),8)),"")</f>
        <v/>
      </c>
      <c r="J39" s="11" t="str">
        <f aca="false">IF(AND(B39&lt;&gt;"",C39&lt;&gt;"",C39&gt;B39),C39-B39,"")</f>
        <v/>
      </c>
      <c r="K39" s="16" t="str">
        <f aca="false">IF(J39="","",IF(ROUND(J39/C39,4)&gt;=0.1,ROUND(J39/C39,4),0))</f>
        <v/>
      </c>
    </row>
    <row r="40" customFormat="false" ht="15" hidden="false" customHeight="false" outlineLevel="0" collapsed="false">
      <c r="A40" s="7"/>
      <c r="B40" s="5"/>
      <c r="C40" s="5"/>
      <c r="D40" s="6"/>
      <c r="E40" s="12" t="str">
        <f aca="false">IF(D40="","",ROUND(D40/28.349523125,2))</f>
        <v/>
      </c>
      <c r="F40" s="10" t="str">
        <f aca="false">IF(E40="","",IF(E40&lt;16,0,IF(E40=16,16,CEILING(E40/16,1)*16)))</f>
        <v/>
      </c>
      <c r="G40" s="12" t="str">
        <f aca="false">IF(OR(E40="",E40&lt;=16),"",E40-FLOOR(E40-0.000001,16))</f>
        <v/>
      </c>
      <c r="H40" s="11" t="str">
        <f aca="false">IF(AND(G40&lt;&gt;"",G40&lt;=3,F40&lt;=48),MIN(INDEX(Cards!$B$6:$I$9,MATCH(F40,Cards!$A$6:$A$9,0),1)-INDEX(Cards!$B$6:$I$9,MATCH(IF(F40-16=16,0,F40-16),Cards!$A$6:$A$9,0),1),INDEX(Cards!$B$6:$I$9,MATCH(F40,Cards!$A$6:$A$9,0),2)-INDEX(Cards!$B$6:$I$9,MATCH(IF(F40-16=16,0,F40-16),Cards!$A$6:$A$9,0),2),INDEX(Cards!$B$6:$I$9,MATCH(F40,Cards!$A$6:$A$9,0),3)-INDEX(Cards!$B$6:$I$9,MATCH(IF(F40-16=16,0,F40-16),Cards!$A$6:$A$9,0),3),INDEX(Cards!$B$6:$I$9,MATCH(F40,Cards!$A$6:$A$9,0),4)-INDEX(Cards!$B$6:$I$9,MATCH(IF(F40-16=16,0,F40-16),Cards!$A$6:$A$9,0),4),INDEX(Cards!$B$6:$I$9,MATCH(F40,Cards!$A$6:$A$9,0),5)-INDEX(Cards!$B$6:$I$9,MATCH(IF(F40-16=16,0,F40-16),Cards!$A$6:$A$9,0),5),INDEX(Cards!$B$6:$I$9,MATCH(F40,Cards!$A$6:$A$9,0),6)-INDEX(Cards!$B$6:$I$9,MATCH(IF(F40-16=16,0,F40-16),Cards!$A$6:$A$9,0),6),INDEX(Cards!$B$6:$I$9,MATCH(F40,Cards!$A$6:$A$9,0),7)-INDEX(Cards!$B$6:$I$9,MATCH(IF(F40-16=16,0,F40-16),Cards!$A$6:$A$9,0),7),INDEX(Cards!$B$6:$I$9,MATCH(F40,Cards!$A$6:$A$9,0),8)-INDEX(Cards!$B$6:$I$9,MATCH(IF(F40-16=16,0,F40-16),Cards!$A$6:$A$9,0),8)),"")</f>
        <v/>
      </c>
      <c r="I40" s="11" t="str">
        <f aca="false">IF(AND(G40&lt;&gt;"",G40&lt;=3,F40&lt;=48),MAX(INDEX(Cards!$B$6:$I$9,MATCH(F40,Cards!$A$6:$A$9,0),1)-INDEX(Cards!$B$6:$I$9,MATCH(IF(F40-16=16,0,F40-16),Cards!$A$6:$A$9,0),1),INDEX(Cards!$B$6:$I$9,MATCH(F40,Cards!$A$6:$A$9,0),2)-INDEX(Cards!$B$6:$I$9,MATCH(IF(F40-16=16,0,F40-16),Cards!$A$6:$A$9,0),2),INDEX(Cards!$B$6:$I$9,MATCH(F40,Cards!$A$6:$A$9,0),3)-INDEX(Cards!$B$6:$I$9,MATCH(IF(F40-16=16,0,F40-16),Cards!$A$6:$A$9,0),3),INDEX(Cards!$B$6:$I$9,MATCH(F40,Cards!$A$6:$A$9,0),4)-INDEX(Cards!$B$6:$I$9,MATCH(IF(F40-16=16,0,F40-16),Cards!$A$6:$A$9,0),4),INDEX(Cards!$B$6:$I$9,MATCH(F40,Cards!$A$6:$A$9,0),5)-INDEX(Cards!$B$6:$I$9,MATCH(IF(F40-16=16,0,F40-16),Cards!$A$6:$A$9,0),5),INDEX(Cards!$B$6:$I$9,MATCH(F40,Cards!$A$6:$A$9,0),6)-INDEX(Cards!$B$6:$I$9,MATCH(IF(F40-16=16,0,F40-16),Cards!$A$6:$A$9,0),6),INDEX(Cards!$B$6:$I$9,MATCH(F40,Cards!$A$6:$A$9,0),7)-INDEX(Cards!$B$6:$I$9,MATCH(IF(F40-16=16,0,F40-16),Cards!$A$6:$A$9,0),7),INDEX(Cards!$B$6:$I$9,MATCH(F40,Cards!$A$6:$A$9,0),8)-INDEX(Cards!$B$6:$I$9,MATCH(IF(F40-16=16,0,F40-16),Cards!$A$6:$A$9,0),8)),"")</f>
        <v/>
      </c>
      <c r="J40" s="11" t="str">
        <f aca="false">IF(AND(B40&lt;&gt;"",C40&lt;&gt;"",C40&gt;B40),C40-B40,"")</f>
        <v/>
      </c>
      <c r="K40" s="16" t="str">
        <f aca="false">IF(J40="","",IF(ROUND(J40/C40,4)&gt;=0.1,ROUND(J40/C40,4),0))</f>
        <v/>
      </c>
    </row>
    <row r="41" customFormat="false" ht="15" hidden="false" customHeight="false" outlineLevel="0" collapsed="false">
      <c r="A41" s="7"/>
      <c r="B41" s="5"/>
      <c r="C41" s="5"/>
      <c r="D41" s="6"/>
      <c r="E41" s="12" t="str">
        <f aca="false">IF(D41="","",ROUND(D41/28.349523125,2))</f>
        <v/>
      </c>
      <c r="F41" s="10" t="str">
        <f aca="false">IF(E41="","",IF(E41&lt;16,0,IF(E41=16,16,CEILING(E41/16,1)*16)))</f>
        <v/>
      </c>
      <c r="G41" s="12" t="str">
        <f aca="false">IF(OR(E41="",E41&lt;=16),"",E41-FLOOR(E41-0.000001,16))</f>
        <v/>
      </c>
      <c r="H41" s="11" t="str">
        <f aca="false">IF(AND(G41&lt;&gt;"",G41&lt;=3,F41&lt;=48),MIN(INDEX(Cards!$B$6:$I$9,MATCH(F41,Cards!$A$6:$A$9,0),1)-INDEX(Cards!$B$6:$I$9,MATCH(IF(F41-16=16,0,F41-16),Cards!$A$6:$A$9,0),1),INDEX(Cards!$B$6:$I$9,MATCH(F41,Cards!$A$6:$A$9,0),2)-INDEX(Cards!$B$6:$I$9,MATCH(IF(F41-16=16,0,F41-16),Cards!$A$6:$A$9,0),2),INDEX(Cards!$B$6:$I$9,MATCH(F41,Cards!$A$6:$A$9,0),3)-INDEX(Cards!$B$6:$I$9,MATCH(IF(F41-16=16,0,F41-16),Cards!$A$6:$A$9,0),3),INDEX(Cards!$B$6:$I$9,MATCH(F41,Cards!$A$6:$A$9,0),4)-INDEX(Cards!$B$6:$I$9,MATCH(IF(F41-16=16,0,F41-16),Cards!$A$6:$A$9,0),4),INDEX(Cards!$B$6:$I$9,MATCH(F41,Cards!$A$6:$A$9,0),5)-INDEX(Cards!$B$6:$I$9,MATCH(IF(F41-16=16,0,F41-16),Cards!$A$6:$A$9,0),5),INDEX(Cards!$B$6:$I$9,MATCH(F41,Cards!$A$6:$A$9,0),6)-INDEX(Cards!$B$6:$I$9,MATCH(IF(F41-16=16,0,F41-16),Cards!$A$6:$A$9,0),6),INDEX(Cards!$B$6:$I$9,MATCH(F41,Cards!$A$6:$A$9,0),7)-INDEX(Cards!$B$6:$I$9,MATCH(IF(F41-16=16,0,F41-16),Cards!$A$6:$A$9,0),7),INDEX(Cards!$B$6:$I$9,MATCH(F41,Cards!$A$6:$A$9,0),8)-INDEX(Cards!$B$6:$I$9,MATCH(IF(F41-16=16,0,F41-16),Cards!$A$6:$A$9,0),8)),"")</f>
        <v/>
      </c>
      <c r="I41" s="11" t="str">
        <f aca="false">IF(AND(G41&lt;&gt;"",G41&lt;=3,F41&lt;=48),MAX(INDEX(Cards!$B$6:$I$9,MATCH(F41,Cards!$A$6:$A$9,0),1)-INDEX(Cards!$B$6:$I$9,MATCH(IF(F41-16=16,0,F41-16),Cards!$A$6:$A$9,0),1),INDEX(Cards!$B$6:$I$9,MATCH(F41,Cards!$A$6:$A$9,0),2)-INDEX(Cards!$B$6:$I$9,MATCH(IF(F41-16=16,0,F41-16),Cards!$A$6:$A$9,0),2),INDEX(Cards!$B$6:$I$9,MATCH(F41,Cards!$A$6:$A$9,0),3)-INDEX(Cards!$B$6:$I$9,MATCH(IF(F41-16=16,0,F41-16),Cards!$A$6:$A$9,0),3),INDEX(Cards!$B$6:$I$9,MATCH(F41,Cards!$A$6:$A$9,0),4)-INDEX(Cards!$B$6:$I$9,MATCH(IF(F41-16=16,0,F41-16),Cards!$A$6:$A$9,0),4),INDEX(Cards!$B$6:$I$9,MATCH(F41,Cards!$A$6:$A$9,0),5)-INDEX(Cards!$B$6:$I$9,MATCH(IF(F41-16=16,0,F41-16),Cards!$A$6:$A$9,0),5),INDEX(Cards!$B$6:$I$9,MATCH(F41,Cards!$A$6:$A$9,0),6)-INDEX(Cards!$B$6:$I$9,MATCH(IF(F41-16=16,0,F41-16),Cards!$A$6:$A$9,0),6),INDEX(Cards!$B$6:$I$9,MATCH(F41,Cards!$A$6:$A$9,0),7)-INDEX(Cards!$B$6:$I$9,MATCH(IF(F41-16=16,0,F41-16),Cards!$A$6:$A$9,0),7),INDEX(Cards!$B$6:$I$9,MATCH(F41,Cards!$A$6:$A$9,0),8)-INDEX(Cards!$B$6:$I$9,MATCH(IF(F41-16=16,0,F41-16),Cards!$A$6:$A$9,0),8)),"")</f>
        <v/>
      </c>
      <c r="J41" s="11" t="str">
        <f aca="false">IF(AND(B41&lt;&gt;"",C41&lt;&gt;"",C41&gt;B41),C41-B41,"")</f>
        <v/>
      </c>
      <c r="K41" s="16" t="str">
        <f aca="false">IF(J41="","",IF(ROUND(J41/C41,4)&gt;=0.1,ROUND(J41/C41,4),0))</f>
        <v/>
      </c>
    </row>
    <row r="42" customFormat="false" ht="15" hidden="false" customHeight="false" outlineLevel="0" collapsed="false">
      <c r="A42" s="7"/>
      <c r="B42" s="5"/>
      <c r="C42" s="5"/>
      <c r="D42" s="6"/>
      <c r="E42" s="12" t="str">
        <f aca="false">IF(D42="","",ROUND(D42/28.349523125,2))</f>
        <v/>
      </c>
      <c r="F42" s="10" t="str">
        <f aca="false">IF(E42="","",IF(E42&lt;16,0,IF(E42=16,16,CEILING(E42/16,1)*16)))</f>
        <v/>
      </c>
      <c r="G42" s="12" t="str">
        <f aca="false">IF(OR(E42="",E42&lt;=16),"",E42-FLOOR(E42-0.000001,16))</f>
        <v/>
      </c>
      <c r="H42" s="11" t="str">
        <f aca="false">IF(AND(G42&lt;&gt;"",G42&lt;=3,F42&lt;=48),MIN(INDEX(Cards!$B$6:$I$9,MATCH(F42,Cards!$A$6:$A$9,0),1)-INDEX(Cards!$B$6:$I$9,MATCH(IF(F42-16=16,0,F42-16),Cards!$A$6:$A$9,0),1),INDEX(Cards!$B$6:$I$9,MATCH(F42,Cards!$A$6:$A$9,0),2)-INDEX(Cards!$B$6:$I$9,MATCH(IF(F42-16=16,0,F42-16),Cards!$A$6:$A$9,0),2),INDEX(Cards!$B$6:$I$9,MATCH(F42,Cards!$A$6:$A$9,0),3)-INDEX(Cards!$B$6:$I$9,MATCH(IF(F42-16=16,0,F42-16),Cards!$A$6:$A$9,0),3),INDEX(Cards!$B$6:$I$9,MATCH(F42,Cards!$A$6:$A$9,0),4)-INDEX(Cards!$B$6:$I$9,MATCH(IF(F42-16=16,0,F42-16),Cards!$A$6:$A$9,0),4),INDEX(Cards!$B$6:$I$9,MATCH(F42,Cards!$A$6:$A$9,0),5)-INDEX(Cards!$B$6:$I$9,MATCH(IF(F42-16=16,0,F42-16),Cards!$A$6:$A$9,0),5),INDEX(Cards!$B$6:$I$9,MATCH(F42,Cards!$A$6:$A$9,0),6)-INDEX(Cards!$B$6:$I$9,MATCH(IF(F42-16=16,0,F42-16),Cards!$A$6:$A$9,0),6),INDEX(Cards!$B$6:$I$9,MATCH(F42,Cards!$A$6:$A$9,0),7)-INDEX(Cards!$B$6:$I$9,MATCH(IF(F42-16=16,0,F42-16),Cards!$A$6:$A$9,0),7),INDEX(Cards!$B$6:$I$9,MATCH(F42,Cards!$A$6:$A$9,0),8)-INDEX(Cards!$B$6:$I$9,MATCH(IF(F42-16=16,0,F42-16),Cards!$A$6:$A$9,0),8)),"")</f>
        <v/>
      </c>
      <c r="I42" s="11" t="str">
        <f aca="false">IF(AND(G42&lt;&gt;"",G42&lt;=3,F42&lt;=48),MAX(INDEX(Cards!$B$6:$I$9,MATCH(F42,Cards!$A$6:$A$9,0),1)-INDEX(Cards!$B$6:$I$9,MATCH(IF(F42-16=16,0,F42-16),Cards!$A$6:$A$9,0),1),INDEX(Cards!$B$6:$I$9,MATCH(F42,Cards!$A$6:$A$9,0),2)-INDEX(Cards!$B$6:$I$9,MATCH(IF(F42-16=16,0,F42-16),Cards!$A$6:$A$9,0),2),INDEX(Cards!$B$6:$I$9,MATCH(F42,Cards!$A$6:$A$9,0),3)-INDEX(Cards!$B$6:$I$9,MATCH(IF(F42-16=16,0,F42-16),Cards!$A$6:$A$9,0),3),INDEX(Cards!$B$6:$I$9,MATCH(F42,Cards!$A$6:$A$9,0),4)-INDEX(Cards!$B$6:$I$9,MATCH(IF(F42-16=16,0,F42-16),Cards!$A$6:$A$9,0),4),INDEX(Cards!$B$6:$I$9,MATCH(F42,Cards!$A$6:$A$9,0),5)-INDEX(Cards!$B$6:$I$9,MATCH(IF(F42-16=16,0,F42-16),Cards!$A$6:$A$9,0),5),INDEX(Cards!$B$6:$I$9,MATCH(F42,Cards!$A$6:$A$9,0),6)-INDEX(Cards!$B$6:$I$9,MATCH(IF(F42-16=16,0,F42-16),Cards!$A$6:$A$9,0),6),INDEX(Cards!$B$6:$I$9,MATCH(F42,Cards!$A$6:$A$9,0),7)-INDEX(Cards!$B$6:$I$9,MATCH(IF(F42-16=16,0,F42-16),Cards!$A$6:$A$9,0),7),INDEX(Cards!$B$6:$I$9,MATCH(F42,Cards!$A$6:$A$9,0),8)-INDEX(Cards!$B$6:$I$9,MATCH(IF(F42-16=16,0,F42-16),Cards!$A$6:$A$9,0),8)),"")</f>
        <v/>
      </c>
      <c r="J42" s="11" t="str">
        <f aca="false">IF(AND(B42&lt;&gt;"",C42&lt;&gt;"",C42&gt;B42),C42-B42,"")</f>
        <v/>
      </c>
      <c r="K42" s="16" t="str">
        <f aca="false">IF(J42="","",IF(ROUND(J42/C42,4)&gt;=0.1,ROUND(J42/C42,4),0))</f>
        <v/>
      </c>
    </row>
    <row r="43" customFormat="false" ht="15" hidden="false" customHeight="false" outlineLevel="0" collapsed="false">
      <c r="A43" s="7"/>
      <c r="B43" s="5"/>
      <c r="C43" s="5"/>
      <c r="D43" s="6"/>
      <c r="E43" s="12" t="str">
        <f aca="false">IF(D43="","",ROUND(D43/28.349523125,2))</f>
        <v/>
      </c>
      <c r="F43" s="10" t="str">
        <f aca="false">IF(E43="","",IF(E43&lt;16,0,IF(E43=16,16,CEILING(E43/16,1)*16)))</f>
        <v/>
      </c>
      <c r="G43" s="12" t="str">
        <f aca="false">IF(OR(E43="",E43&lt;=16),"",E43-FLOOR(E43-0.000001,16))</f>
        <v/>
      </c>
      <c r="H43" s="11" t="str">
        <f aca="false">IF(AND(G43&lt;&gt;"",G43&lt;=3,F43&lt;=48),MIN(INDEX(Cards!$B$6:$I$9,MATCH(F43,Cards!$A$6:$A$9,0),1)-INDEX(Cards!$B$6:$I$9,MATCH(IF(F43-16=16,0,F43-16),Cards!$A$6:$A$9,0),1),INDEX(Cards!$B$6:$I$9,MATCH(F43,Cards!$A$6:$A$9,0),2)-INDEX(Cards!$B$6:$I$9,MATCH(IF(F43-16=16,0,F43-16),Cards!$A$6:$A$9,0),2),INDEX(Cards!$B$6:$I$9,MATCH(F43,Cards!$A$6:$A$9,0),3)-INDEX(Cards!$B$6:$I$9,MATCH(IF(F43-16=16,0,F43-16),Cards!$A$6:$A$9,0),3),INDEX(Cards!$B$6:$I$9,MATCH(F43,Cards!$A$6:$A$9,0),4)-INDEX(Cards!$B$6:$I$9,MATCH(IF(F43-16=16,0,F43-16),Cards!$A$6:$A$9,0),4),INDEX(Cards!$B$6:$I$9,MATCH(F43,Cards!$A$6:$A$9,0),5)-INDEX(Cards!$B$6:$I$9,MATCH(IF(F43-16=16,0,F43-16),Cards!$A$6:$A$9,0),5),INDEX(Cards!$B$6:$I$9,MATCH(F43,Cards!$A$6:$A$9,0),6)-INDEX(Cards!$B$6:$I$9,MATCH(IF(F43-16=16,0,F43-16),Cards!$A$6:$A$9,0),6),INDEX(Cards!$B$6:$I$9,MATCH(F43,Cards!$A$6:$A$9,0),7)-INDEX(Cards!$B$6:$I$9,MATCH(IF(F43-16=16,0,F43-16),Cards!$A$6:$A$9,0),7),INDEX(Cards!$B$6:$I$9,MATCH(F43,Cards!$A$6:$A$9,0),8)-INDEX(Cards!$B$6:$I$9,MATCH(IF(F43-16=16,0,F43-16),Cards!$A$6:$A$9,0),8)),"")</f>
        <v/>
      </c>
      <c r="I43" s="11" t="str">
        <f aca="false">IF(AND(G43&lt;&gt;"",G43&lt;=3,F43&lt;=48),MAX(INDEX(Cards!$B$6:$I$9,MATCH(F43,Cards!$A$6:$A$9,0),1)-INDEX(Cards!$B$6:$I$9,MATCH(IF(F43-16=16,0,F43-16),Cards!$A$6:$A$9,0),1),INDEX(Cards!$B$6:$I$9,MATCH(F43,Cards!$A$6:$A$9,0),2)-INDEX(Cards!$B$6:$I$9,MATCH(IF(F43-16=16,0,F43-16),Cards!$A$6:$A$9,0),2),INDEX(Cards!$B$6:$I$9,MATCH(F43,Cards!$A$6:$A$9,0),3)-INDEX(Cards!$B$6:$I$9,MATCH(IF(F43-16=16,0,F43-16),Cards!$A$6:$A$9,0),3),INDEX(Cards!$B$6:$I$9,MATCH(F43,Cards!$A$6:$A$9,0),4)-INDEX(Cards!$B$6:$I$9,MATCH(IF(F43-16=16,0,F43-16),Cards!$A$6:$A$9,0),4),INDEX(Cards!$B$6:$I$9,MATCH(F43,Cards!$A$6:$A$9,0),5)-INDEX(Cards!$B$6:$I$9,MATCH(IF(F43-16=16,0,F43-16),Cards!$A$6:$A$9,0),5),INDEX(Cards!$B$6:$I$9,MATCH(F43,Cards!$A$6:$A$9,0),6)-INDEX(Cards!$B$6:$I$9,MATCH(IF(F43-16=16,0,F43-16),Cards!$A$6:$A$9,0),6),INDEX(Cards!$B$6:$I$9,MATCH(F43,Cards!$A$6:$A$9,0),7)-INDEX(Cards!$B$6:$I$9,MATCH(IF(F43-16=16,0,F43-16),Cards!$A$6:$A$9,0),7),INDEX(Cards!$B$6:$I$9,MATCH(F43,Cards!$A$6:$A$9,0),8)-INDEX(Cards!$B$6:$I$9,MATCH(IF(F43-16=16,0,F43-16),Cards!$A$6:$A$9,0),8)),"")</f>
        <v/>
      </c>
      <c r="J43" s="11" t="str">
        <f aca="false">IF(AND(B43&lt;&gt;"",C43&lt;&gt;"",C43&gt;B43),C43-B43,"")</f>
        <v/>
      </c>
      <c r="K43" s="16" t="str">
        <f aca="false">IF(J43="","",IF(ROUND(J43/C43,4)&gt;=0.1,ROUND(J43/C43,4),0))</f>
        <v/>
      </c>
    </row>
    <row r="44" customFormat="false" ht="15" hidden="false" customHeight="false" outlineLevel="0" collapsed="false">
      <c r="A44" s="7"/>
      <c r="B44" s="5"/>
      <c r="C44" s="5"/>
      <c r="D44" s="6"/>
      <c r="E44" s="12" t="str">
        <f aca="false">IF(D44="","",ROUND(D44/28.349523125,2))</f>
        <v/>
      </c>
      <c r="F44" s="10" t="str">
        <f aca="false">IF(E44="","",IF(E44&lt;16,0,IF(E44=16,16,CEILING(E44/16,1)*16)))</f>
        <v/>
      </c>
      <c r="G44" s="12" t="str">
        <f aca="false">IF(OR(E44="",E44&lt;=16),"",E44-FLOOR(E44-0.000001,16))</f>
        <v/>
      </c>
      <c r="H44" s="11" t="str">
        <f aca="false">IF(AND(G44&lt;&gt;"",G44&lt;=3,F44&lt;=48),MIN(INDEX(Cards!$B$6:$I$9,MATCH(F44,Cards!$A$6:$A$9,0),1)-INDEX(Cards!$B$6:$I$9,MATCH(IF(F44-16=16,0,F44-16),Cards!$A$6:$A$9,0),1),INDEX(Cards!$B$6:$I$9,MATCH(F44,Cards!$A$6:$A$9,0),2)-INDEX(Cards!$B$6:$I$9,MATCH(IF(F44-16=16,0,F44-16),Cards!$A$6:$A$9,0),2),INDEX(Cards!$B$6:$I$9,MATCH(F44,Cards!$A$6:$A$9,0),3)-INDEX(Cards!$B$6:$I$9,MATCH(IF(F44-16=16,0,F44-16),Cards!$A$6:$A$9,0),3),INDEX(Cards!$B$6:$I$9,MATCH(F44,Cards!$A$6:$A$9,0),4)-INDEX(Cards!$B$6:$I$9,MATCH(IF(F44-16=16,0,F44-16),Cards!$A$6:$A$9,0),4),INDEX(Cards!$B$6:$I$9,MATCH(F44,Cards!$A$6:$A$9,0),5)-INDEX(Cards!$B$6:$I$9,MATCH(IF(F44-16=16,0,F44-16),Cards!$A$6:$A$9,0),5),INDEX(Cards!$B$6:$I$9,MATCH(F44,Cards!$A$6:$A$9,0),6)-INDEX(Cards!$B$6:$I$9,MATCH(IF(F44-16=16,0,F44-16),Cards!$A$6:$A$9,0),6),INDEX(Cards!$B$6:$I$9,MATCH(F44,Cards!$A$6:$A$9,0),7)-INDEX(Cards!$B$6:$I$9,MATCH(IF(F44-16=16,0,F44-16),Cards!$A$6:$A$9,0),7),INDEX(Cards!$B$6:$I$9,MATCH(F44,Cards!$A$6:$A$9,0),8)-INDEX(Cards!$B$6:$I$9,MATCH(IF(F44-16=16,0,F44-16),Cards!$A$6:$A$9,0),8)),"")</f>
        <v/>
      </c>
      <c r="I44" s="11" t="str">
        <f aca="false">IF(AND(G44&lt;&gt;"",G44&lt;=3,F44&lt;=48),MAX(INDEX(Cards!$B$6:$I$9,MATCH(F44,Cards!$A$6:$A$9,0),1)-INDEX(Cards!$B$6:$I$9,MATCH(IF(F44-16=16,0,F44-16),Cards!$A$6:$A$9,0),1),INDEX(Cards!$B$6:$I$9,MATCH(F44,Cards!$A$6:$A$9,0),2)-INDEX(Cards!$B$6:$I$9,MATCH(IF(F44-16=16,0,F44-16),Cards!$A$6:$A$9,0),2),INDEX(Cards!$B$6:$I$9,MATCH(F44,Cards!$A$6:$A$9,0),3)-INDEX(Cards!$B$6:$I$9,MATCH(IF(F44-16=16,0,F44-16),Cards!$A$6:$A$9,0),3),INDEX(Cards!$B$6:$I$9,MATCH(F44,Cards!$A$6:$A$9,0),4)-INDEX(Cards!$B$6:$I$9,MATCH(IF(F44-16=16,0,F44-16),Cards!$A$6:$A$9,0),4),INDEX(Cards!$B$6:$I$9,MATCH(F44,Cards!$A$6:$A$9,0),5)-INDEX(Cards!$B$6:$I$9,MATCH(IF(F44-16=16,0,F44-16),Cards!$A$6:$A$9,0),5),INDEX(Cards!$B$6:$I$9,MATCH(F44,Cards!$A$6:$A$9,0),6)-INDEX(Cards!$B$6:$I$9,MATCH(IF(F44-16=16,0,F44-16),Cards!$A$6:$A$9,0),6),INDEX(Cards!$B$6:$I$9,MATCH(F44,Cards!$A$6:$A$9,0),7)-INDEX(Cards!$B$6:$I$9,MATCH(IF(F44-16=16,0,F44-16),Cards!$A$6:$A$9,0),7),INDEX(Cards!$B$6:$I$9,MATCH(F44,Cards!$A$6:$A$9,0),8)-INDEX(Cards!$B$6:$I$9,MATCH(IF(F44-16=16,0,F44-16),Cards!$A$6:$A$9,0),8)),"")</f>
        <v/>
      </c>
      <c r="J44" s="11" t="str">
        <f aca="false">IF(AND(B44&lt;&gt;"",C44&lt;&gt;"",C44&gt;B44),C44-B44,"")</f>
        <v/>
      </c>
      <c r="K44" s="16" t="str">
        <f aca="false">IF(J44="","",IF(ROUND(J44/C44,4)&gt;=0.1,ROUND(J44/C44,4),0))</f>
        <v/>
      </c>
    </row>
    <row r="45" customFormat="false" ht="15" hidden="false" customHeight="false" outlineLevel="0" collapsed="false">
      <c r="A45" s="7"/>
      <c r="B45" s="5"/>
      <c r="C45" s="5"/>
      <c r="D45" s="6"/>
      <c r="E45" s="12" t="str">
        <f aca="false">IF(D45="","",ROUND(D45/28.349523125,2))</f>
        <v/>
      </c>
      <c r="F45" s="10" t="str">
        <f aca="false">IF(E45="","",IF(E45&lt;16,0,IF(E45=16,16,CEILING(E45/16,1)*16)))</f>
        <v/>
      </c>
      <c r="G45" s="12" t="str">
        <f aca="false">IF(OR(E45="",E45&lt;=16),"",E45-FLOOR(E45-0.000001,16))</f>
        <v/>
      </c>
      <c r="H45" s="11" t="str">
        <f aca="false">IF(AND(G45&lt;&gt;"",G45&lt;=3,F45&lt;=48),MIN(INDEX(Cards!$B$6:$I$9,MATCH(F45,Cards!$A$6:$A$9,0),1)-INDEX(Cards!$B$6:$I$9,MATCH(IF(F45-16=16,0,F45-16),Cards!$A$6:$A$9,0),1),INDEX(Cards!$B$6:$I$9,MATCH(F45,Cards!$A$6:$A$9,0),2)-INDEX(Cards!$B$6:$I$9,MATCH(IF(F45-16=16,0,F45-16),Cards!$A$6:$A$9,0),2),INDEX(Cards!$B$6:$I$9,MATCH(F45,Cards!$A$6:$A$9,0),3)-INDEX(Cards!$B$6:$I$9,MATCH(IF(F45-16=16,0,F45-16),Cards!$A$6:$A$9,0),3),INDEX(Cards!$B$6:$I$9,MATCH(F45,Cards!$A$6:$A$9,0),4)-INDEX(Cards!$B$6:$I$9,MATCH(IF(F45-16=16,0,F45-16),Cards!$A$6:$A$9,0),4),INDEX(Cards!$B$6:$I$9,MATCH(F45,Cards!$A$6:$A$9,0),5)-INDEX(Cards!$B$6:$I$9,MATCH(IF(F45-16=16,0,F45-16),Cards!$A$6:$A$9,0),5),INDEX(Cards!$B$6:$I$9,MATCH(F45,Cards!$A$6:$A$9,0),6)-INDEX(Cards!$B$6:$I$9,MATCH(IF(F45-16=16,0,F45-16),Cards!$A$6:$A$9,0),6),INDEX(Cards!$B$6:$I$9,MATCH(F45,Cards!$A$6:$A$9,0),7)-INDEX(Cards!$B$6:$I$9,MATCH(IF(F45-16=16,0,F45-16),Cards!$A$6:$A$9,0),7),INDEX(Cards!$B$6:$I$9,MATCH(F45,Cards!$A$6:$A$9,0),8)-INDEX(Cards!$B$6:$I$9,MATCH(IF(F45-16=16,0,F45-16),Cards!$A$6:$A$9,0),8)),"")</f>
        <v/>
      </c>
      <c r="I45" s="11" t="str">
        <f aca="false">IF(AND(G45&lt;&gt;"",G45&lt;=3,F45&lt;=48),MAX(INDEX(Cards!$B$6:$I$9,MATCH(F45,Cards!$A$6:$A$9,0),1)-INDEX(Cards!$B$6:$I$9,MATCH(IF(F45-16=16,0,F45-16),Cards!$A$6:$A$9,0),1),INDEX(Cards!$B$6:$I$9,MATCH(F45,Cards!$A$6:$A$9,0),2)-INDEX(Cards!$B$6:$I$9,MATCH(IF(F45-16=16,0,F45-16),Cards!$A$6:$A$9,0),2),INDEX(Cards!$B$6:$I$9,MATCH(F45,Cards!$A$6:$A$9,0),3)-INDEX(Cards!$B$6:$I$9,MATCH(IF(F45-16=16,0,F45-16),Cards!$A$6:$A$9,0),3),INDEX(Cards!$B$6:$I$9,MATCH(F45,Cards!$A$6:$A$9,0),4)-INDEX(Cards!$B$6:$I$9,MATCH(IF(F45-16=16,0,F45-16),Cards!$A$6:$A$9,0),4),INDEX(Cards!$B$6:$I$9,MATCH(F45,Cards!$A$6:$A$9,0),5)-INDEX(Cards!$B$6:$I$9,MATCH(IF(F45-16=16,0,F45-16),Cards!$A$6:$A$9,0),5),INDEX(Cards!$B$6:$I$9,MATCH(F45,Cards!$A$6:$A$9,0),6)-INDEX(Cards!$B$6:$I$9,MATCH(IF(F45-16=16,0,F45-16),Cards!$A$6:$A$9,0),6),INDEX(Cards!$B$6:$I$9,MATCH(F45,Cards!$A$6:$A$9,0),7)-INDEX(Cards!$B$6:$I$9,MATCH(IF(F45-16=16,0,F45-16),Cards!$A$6:$A$9,0),7),INDEX(Cards!$B$6:$I$9,MATCH(F45,Cards!$A$6:$A$9,0),8)-INDEX(Cards!$B$6:$I$9,MATCH(IF(F45-16=16,0,F45-16),Cards!$A$6:$A$9,0),8)),"")</f>
        <v/>
      </c>
      <c r="J45" s="11" t="str">
        <f aca="false">IF(AND(B45&lt;&gt;"",C45&lt;&gt;"",C45&gt;B45),C45-B45,"")</f>
        <v/>
      </c>
      <c r="K45" s="16" t="str">
        <f aca="false">IF(J45="","",IF(ROUND(J45/C45,4)&gt;=0.1,ROUND(J45/C45,4),0))</f>
        <v/>
      </c>
    </row>
    <row r="46" customFormat="false" ht="15" hidden="false" customHeight="false" outlineLevel="0" collapsed="false">
      <c r="A46" s="7"/>
      <c r="B46" s="5"/>
      <c r="C46" s="5"/>
      <c r="D46" s="6"/>
      <c r="E46" s="12" t="str">
        <f aca="false">IF(D46="","",ROUND(D46/28.349523125,2))</f>
        <v/>
      </c>
      <c r="F46" s="10" t="str">
        <f aca="false">IF(E46="","",IF(E46&lt;16,0,IF(E46=16,16,CEILING(E46/16,1)*16)))</f>
        <v/>
      </c>
      <c r="G46" s="12" t="str">
        <f aca="false">IF(OR(E46="",E46&lt;=16),"",E46-FLOOR(E46-0.000001,16))</f>
        <v/>
      </c>
      <c r="H46" s="11" t="str">
        <f aca="false">IF(AND(G46&lt;&gt;"",G46&lt;=3,F46&lt;=48),MIN(INDEX(Cards!$B$6:$I$9,MATCH(F46,Cards!$A$6:$A$9,0),1)-INDEX(Cards!$B$6:$I$9,MATCH(IF(F46-16=16,0,F46-16),Cards!$A$6:$A$9,0),1),INDEX(Cards!$B$6:$I$9,MATCH(F46,Cards!$A$6:$A$9,0),2)-INDEX(Cards!$B$6:$I$9,MATCH(IF(F46-16=16,0,F46-16),Cards!$A$6:$A$9,0),2),INDEX(Cards!$B$6:$I$9,MATCH(F46,Cards!$A$6:$A$9,0),3)-INDEX(Cards!$B$6:$I$9,MATCH(IF(F46-16=16,0,F46-16),Cards!$A$6:$A$9,0),3),INDEX(Cards!$B$6:$I$9,MATCH(F46,Cards!$A$6:$A$9,0),4)-INDEX(Cards!$B$6:$I$9,MATCH(IF(F46-16=16,0,F46-16),Cards!$A$6:$A$9,0),4),INDEX(Cards!$B$6:$I$9,MATCH(F46,Cards!$A$6:$A$9,0),5)-INDEX(Cards!$B$6:$I$9,MATCH(IF(F46-16=16,0,F46-16),Cards!$A$6:$A$9,0),5),INDEX(Cards!$B$6:$I$9,MATCH(F46,Cards!$A$6:$A$9,0),6)-INDEX(Cards!$B$6:$I$9,MATCH(IF(F46-16=16,0,F46-16),Cards!$A$6:$A$9,0),6),INDEX(Cards!$B$6:$I$9,MATCH(F46,Cards!$A$6:$A$9,0),7)-INDEX(Cards!$B$6:$I$9,MATCH(IF(F46-16=16,0,F46-16),Cards!$A$6:$A$9,0),7),INDEX(Cards!$B$6:$I$9,MATCH(F46,Cards!$A$6:$A$9,0),8)-INDEX(Cards!$B$6:$I$9,MATCH(IF(F46-16=16,0,F46-16),Cards!$A$6:$A$9,0),8)),"")</f>
        <v/>
      </c>
      <c r="I46" s="11" t="str">
        <f aca="false">IF(AND(G46&lt;&gt;"",G46&lt;=3,F46&lt;=48),MAX(INDEX(Cards!$B$6:$I$9,MATCH(F46,Cards!$A$6:$A$9,0),1)-INDEX(Cards!$B$6:$I$9,MATCH(IF(F46-16=16,0,F46-16),Cards!$A$6:$A$9,0),1),INDEX(Cards!$B$6:$I$9,MATCH(F46,Cards!$A$6:$A$9,0),2)-INDEX(Cards!$B$6:$I$9,MATCH(IF(F46-16=16,0,F46-16),Cards!$A$6:$A$9,0),2),INDEX(Cards!$B$6:$I$9,MATCH(F46,Cards!$A$6:$A$9,0),3)-INDEX(Cards!$B$6:$I$9,MATCH(IF(F46-16=16,0,F46-16),Cards!$A$6:$A$9,0),3),INDEX(Cards!$B$6:$I$9,MATCH(F46,Cards!$A$6:$A$9,0),4)-INDEX(Cards!$B$6:$I$9,MATCH(IF(F46-16=16,0,F46-16),Cards!$A$6:$A$9,0),4),INDEX(Cards!$B$6:$I$9,MATCH(F46,Cards!$A$6:$A$9,0),5)-INDEX(Cards!$B$6:$I$9,MATCH(IF(F46-16=16,0,F46-16),Cards!$A$6:$A$9,0),5),INDEX(Cards!$B$6:$I$9,MATCH(F46,Cards!$A$6:$A$9,0),6)-INDEX(Cards!$B$6:$I$9,MATCH(IF(F46-16=16,0,F46-16),Cards!$A$6:$A$9,0),6),INDEX(Cards!$B$6:$I$9,MATCH(F46,Cards!$A$6:$A$9,0),7)-INDEX(Cards!$B$6:$I$9,MATCH(IF(F46-16=16,0,F46-16),Cards!$A$6:$A$9,0),7),INDEX(Cards!$B$6:$I$9,MATCH(F46,Cards!$A$6:$A$9,0),8)-INDEX(Cards!$B$6:$I$9,MATCH(IF(F46-16=16,0,F46-16),Cards!$A$6:$A$9,0),8)),"")</f>
        <v/>
      </c>
      <c r="J46" s="11" t="str">
        <f aca="false">IF(AND(B46&lt;&gt;"",C46&lt;&gt;"",C46&gt;B46),C46-B46,"")</f>
        <v/>
      </c>
      <c r="K46" s="16" t="str">
        <f aca="false">IF(J46="","",IF(ROUND(J46/C46,4)&gt;=0.1,ROUND(J46/C46,4),0))</f>
        <v/>
      </c>
    </row>
    <row r="47" customFormat="false" ht="15" hidden="false" customHeight="false" outlineLevel="0" collapsed="false">
      <c r="A47" s="7"/>
      <c r="B47" s="5"/>
      <c r="C47" s="5"/>
      <c r="D47" s="6"/>
      <c r="E47" s="12" t="str">
        <f aca="false">IF(D47="","",ROUND(D47/28.349523125,2))</f>
        <v/>
      </c>
      <c r="F47" s="10" t="str">
        <f aca="false">IF(E47="","",IF(E47&lt;16,0,IF(E47=16,16,CEILING(E47/16,1)*16)))</f>
        <v/>
      </c>
      <c r="G47" s="12" t="str">
        <f aca="false">IF(OR(E47="",E47&lt;=16),"",E47-FLOOR(E47-0.000001,16))</f>
        <v/>
      </c>
      <c r="H47" s="11" t="str">
        <f aca="false">IF(AND(G47&lt;&gt;"",G47&lt;=3,F47&lt;=48),MIN(INDEX(Cards!$B$6:$I$9,MATCH(F47,Cards!$A$6:$A$9,0),1)-INDEX(Cards!$B$6:$I$9,MATCH(IF(F47-16=16,0,F47-16),Cards!$A$6:$A$9,0),1),INDEX(Cards!$B$6:$I$9,MATCH(F47,Cards!$A$6:$A$9,0),2)-INDEX(Cards!$B$6:$I$9,MATCH(IF(F47-16=16,0,F47-16),Cards!$A$6:$A$9,0),2),INDEX(Cards!$B$6:$I$9,MATCH(F47,Cards!$A$6:$A$9,0),3)-INDEX(Cards!$B$6:$I$9,MATCH(IF(F47-16=16,0,F47-16),Cards!$A$6:$A$9,0),3),INDEX(Cards!$B$6:$I$9,MATCH(F47,Cards!$A$6:$A$9,0),4)-INDEX(Cards!$B$6:$I$9,MATCH(IF(F47-16=16,0,F47-16),Cards!$A$6:$A$9,0),4),INDEX(Cards!$B$6:$I$9,MATCH(F47,Cards!$A$6:$A$9,0),5)-INDEX(Cards!$B$6:$I$9,MATCH(IF(F47-16=16,0,F47-16),Cards!$A$6:$A$9,0),5),INDEX(Cards!$B$6:$I$9,MATCH(F47,Cards!$A$6:$A$9,0),6)-INDEX(Cards!$B$6:$I$9,MATCH(IF(F47-16=16,0,F47-16),Cards!$A$6:$A$9,0),6),INDEX(Cards!$B$6:$I$9,MATCH(F47,Cards!$A$6:$A$9,0),7)-INDEX(Cards!$B$6:$I$9,MATCH(IF(F47-16=16,0,F47-16),Cards!$A$6:$A$9,0),7),INDEX(Cards!$B$6:$I$9,MATCH(F47,Cards!$A$6:$A$9,0),8)-INDEX(Cards!$B$6:$I$9,MATCH(IF(F47-16=16,0,F47-16),Cards!$A$6:$A$9,0),8)),"")</f>
        <v/>
      </c>
      <c r="I47" s="11" t="str">
        <f aca="false">IF(AND(G47&lt;&gt;"",G47&lt;=3,F47&lt;=48),MAX(INDEX(Cards!$B$6:$I$9,MATCH(F47,Cards!$A$6:$A$9,0),1)-INDEX(Cards!$B$6:$I$9,MATCH(IF(F47-16=16,0,F47-16),Cards!$A$6:$A$9,0),1),INDEX(Cards!$B$6:$I$9,MATCH(F47,Cards!$A$6:$A$9,0),2)-INDEX(Cards!$B$6:$I$9,MATCH(IF(F47-16=16,0,F47-16),Cards!$A$6:$A$9,0),2),INDEX(Cards!$B$6:$I$9,MATCH(F47,Cards!$A$6:$A$9,0),3)-INDEX(Cards!$B$6:$I$9,MATCH(IF(F47-16=16,0,F47-16),Cards!$A$6:$A$9,0),3),INDEX(Cards!$B$6:$I$9,MATCH(F47,Cards!$A$6:$A$9,0),4)-INDEX(Cards!$B$6:$I$9,MATCH(IF(F47-16=16,0,F47-16),Cards!$A$6:$A$9,0),4),INDEX(Cards!$B$6:$I$9,MATCH(F47,Cards!$A$6:$A$9,0),5)-INDEX(Cards!$B$6:$I$9,MATCH(IF(F47-16=16,0,F47-16),Cards!$A$6:$A$9,0),5),INDEX(Cards!$B$6:$I$9,MATCH(F47,Cards!$A$6:$A$9,0),6)-INDEX(Cards!$B$6:$I$9,MATCH(IF(F47-16=16,0,F47-16),Cards!$A$6:$A$9,0),6),INDEX(Cards!$B$6:$I$9,MATCH(F47,Cards!$A$6:$A$9,0),7)-INDEX(Cards!$B$6:$I$9,MATCH(IF(F47-16=16,0,F47-16),Cards!$A$6:$A$9,0),7),INDEX(Cards!$B$6:$I$9,MATCH(F47,Cards!$A$6:$A$9,0),8)-INDEX(Cards!$B$6:$I$9,MATCH(IF(F47-16=16,0,F47-16),Cards!$A$6:$A$9,0),8)),"")</f>
        <v/>
      </c>
      <c r="J47" s="11" t="str">
        <f aca="false">IF(AND(B47&lt;&gt;"",C47&lt;&gt;"",C47&gt;B47),C47-B47,"")</f>
        <v/>
      </c>
      <c r="K47" s="16" t="str">
        <f aca="false">IF(J47="","",IF(ROUND(J47/C47,4)&gt;=0.1,ROUND(J47/C47,4),0))</f>
        <v/>
      </c>
    </row>
    <row r="48" customFormat="false" ht="15" hidden="false" customHeight="false" outlineLevel="0" collapsed="false">
      <c r="A48" s="7"/>
      <c r="B48" s="5"/>
      <c r="C48" s="5"/>
      <c r="D48" s="6"/>
      <c r="E48" s="12" t="str">
        <f aca="false">IF(D48="","",ROUND(D48/28.349523125,2))</f>
        <v/>
      </c>
      <c r="F48" s="10" t="str">
        <f aca="false">IF(E48="","",IF(E48&lt;16,0,IF(E48=16,16,CEILING(E48/16,1)*16)))</f>
        <v/>
      </c>
      <c r="G48" s="12" t="str">
        <f aca="false">IF(OR(E48="",E48&lt;=16),"",E48-FLOOR(E48-0.000001,16))</f>
        <v/>
      </c>
      <c r="H48" s="11" t="str">
        <f aca="false">IF(AND(G48&lt;&gt;"",G48&lt;=3,F48&lt;=48),MIN(INDEX(Cards!$B$6:$I$9,MATCH(F48,Cards!$A$6:$A$9,0),1)-INDEX(Cards!$B$6:$I$9,MATCH(IF(F48-16=16,0,F48-16),Cards!$A$6:$A$9,0),1),INDEX(Cards!$B$6:$I$9,MATCH(F48,Cards!$A$6:$A$9,0),2)-INDEX(Cards!$B$6:$I$9,MATCH(IF(F48-16=16,0,F48-16),Cards!$A$6:$A$9,0),2),INDEX(Cards!$B$6:$I$9,MATCH(F48,Cards!$A$6:$A$9,0),3)-INDEX(Cards!$B$6:$I$9,MATCH(IF(F48-16=16,0,F48-16),Cards!$A$6:$A$9,0),3),INDEX(Cards!$B$6:$I$9,MATCH(F48,Cards!$A$6:$A$9,0),4)-INDEX(Cards!$B$6:$I$9,MATCH(IF(F48-16=16,0,F48-16),Cards!$A$6:$A$9,0),4),INDEX(Cards!$B$6:$I$9,MATCH(F48,Cards!$A$6:$A$9,0),5)-INDEX(Cards!$B$6:$I$9,MATCH(IF(F48-16=16,0,F48-16),Cards!$A$6:$A$9,0),5),INDEX(Cards!$B$6:$I$9,MATCH(F48,Cards!$A$6:$A$9,0),6)-INDEX(Cards!$B$6:$I$9,MATCH(IF(F48-16=16,0,F48-16),Cards!$A$6:$A$9,0),6),INDEX(Cards!$B$6:$I$9,MATCH(F48,Cards!$A$6:$A$9,0),7)-INDEX(Cards!$B$6:$I$9,MATCH(IF(F48-16=16,0,F48-16),Cards!$A$6:$A$9,0),7),INDEX(Cards!$B$6:$I$9,MATCH(F48,Cards!$A$6:$A$9,0),8)-INDEX(Cards!$B$6:$I$9,MATCH(IF(F48-16=16,0,F48-16),Cards!$A$6:$A$9,0),8)),"")</f>
        <v/>
      </c>
      <c r="I48" s="11" t="str">
        <f aca="false">IF(AND(G48&lt;&gt;"",G48&lt;=3,F48&lt;=48),MAX(INDEX(Cards!$B$6:$I$9,MATCH(F48,Cards!$A$6:$A$9,0),1)-INDEX(Cards!$B$6:$I$9,MATCH(IF(F48-16=16,0,F48-16),Cards!$A$6:$A$9,0),1),INDEX(Cards!$B$6:$I$9,MATCH(F48,Cards!$A$6:$A$9,0),2)-INDEX(Cards!$B$6:$I$9,MATCH(IF(F48-16=16,0,F48-16),Cards!$A$6:$A$9,0),2),INDEX(Cards!$B$6:$I$9,MATCH(F48,Cards!$A$6:$A$9,0),3)-INDEX(Cards!$B$6:$I$9,MATCH(IF(F48-16=16,0,F48-16),Cards!$A$6:$A$9,0),3),INDEX(Cards!$B$6:$I$9,MATCH(F48,Cards!$A$6:$A$9,0),4)-INDEX(Cards!$B$6:$I$9,MATCH(IF(F48-16=16,0,F48-16),Cards!$A$6:$A$9,0),4),INDEX(Cards!$B$6:$I$9,MATCH(F48,Cards!$A$6:$A$9,0),5)-INDEX(Cards!$B$6:$I$9,MATCH(IF(F48-16=16,0,F48-16),Cards!$A$6:$A$9,0),5),INDEX(Cards!$B$6:$I$9,MATCH(F48,Cards!$A$6:$A$9,0),6)-INDEX(Cards!$B$6:$I$9,MATCH(IF(F48-16=16,0,F48-16),Cards!$A$6:$A$9,0),6),INDEX(Cards!$B$6:$I$9,MATCH(F48,Cards!$A$6:$A$9,0),7)-INDEX(Cards!$B$6:$I$9,MATCH(IF(F48-16=16,0,F48-16),Cards!$A$6:$A$9,0),7),INDEX(Cards!$B$6:$I$9,MATCH(F48,Cards!$A$6:$A$9,0),8)-INDEX(Cards!$B$6:$I$9,MATCH(IF(F48-16=16,0,F48-16),Cards!$A$6:$A$9,0),8)),"")</f>
        <v/>
      </c>
      <c r="J48" s="11" t="str">
        <f aca="false">IF(AND(B48&lt;&gt;"",C48&lt;&gt;"",C48&gt;B48),C48-B48,"")</f>
        <v/>
      </c>
      <c r="K48" s="16" t="str">
        <f aca="false">IF(J48="","",IF(ROUND(J48/C48,4)&gt;=0.1,ROUND(J48/C48,4),0))</f>
        <v/>
      </c>
    </row>
    <row r="49" customFormat="false" ht="15" hidden="false" customHeight="false" outlineLevel="0" collapsed="false">
      <c r="A49" s="7"/>
      <c r="B49" s="5"/>
      <c r="C49" s="5"/>
      <c r="D49" s="6"/>
      <c r="E49" s="12" t="str">
        <f aca="false">IF(D49="","",ROUND(D49/28.349523125,2))</f>
        <v/>
      </c>
      <c r="F49" s="10" t="str">
        <f aca="false">IF(E49="","",IF(E49&lt;16,0,IF(E49=16,16,CEILING(E49/16,1)*16)))</f>
        <v/>
      </c>
      <c r="G49" s="12" t="str">
        <f aca="false">IF(OR(E49="",E49&lt;=16),"",E49-FLOOR(E49-0.000001,16))</f>
        <v/>
      </c>
      <c r="H49" s="11" t="str">
        <f aca="false">IF(AND(G49&lt;&gt;"",G49&lt;=3,F49&lt;=48),MIN(INDEX(Cards!$B$6:$I$9,MATCH(F49,Cards!$A$6:$A$9,0),1)-INDEX(Cards!$B$6:$I$9,MATCH(IF(F49-16=16,0,F49-16),Cards!$A$6:$A$9,0),1),INDEX(Cards!$B$6:$I$9,MATCH(F49,Cards!$A$6:$A$9,0),2)-INDEX(Cards!$B$6:$I$9,MATCH(IF(F49-16=16,0,F49-16),Cards!$A$6:$A$9,0),2),INDEX(Cards!$B$6:$I$9,MATCH(F49,Cards!$A$6:$A$9,0),3)-INDEX(Cards!$B$6:$I$9,MATCH(IF(F49-16=16,0,F49-16),Cards!$A$6:$A$9,0),3),INDEX(Cards!$B$6:$I$9,MATCH(F49,Cards!$A$6:$A$9,0),4)-INDEX(Cards!$B$6:$I$9,MATCH(IF(F49-16=16,0,F49-16),Cards!$A$6:$A$9,0),4),INDEX(Cards!$B$6:$I$9,MATCH(F49,Cards!$A$6:$A$9,0),5)-INDEX(Cards!$B$6:$I$9,MATCH(IF(F49-16=16,0,F49-16),Cards!$A$6:$A$9,0),5),INDEX(Cards!$B$6:$I$9,MATCH(F49,Cards!$A$6:$A$9,0),6)-INDEX(Cards!$B$6:$I$9,MATCH(IF(F49-16=16,0,F49-16),Cards!$A$6:$A$9,0),6),INDEX(Cards!$B$6:$I$9,MATCH(F49,Cards!$A$6:$A$9,0),7)-INDEX(Cards!$B$6:$I$9,MATCH(IF(F49-16=16,0,F49-16),Cards!$A$6:$A$9,0),7),INDEX(Cards!$B$6:$I$9,MATCH(F49,Cards!$A$6:$A$9,0),8)-INDEX(Cards!$B$6:$I$9,MATCH(IF(F49-16=16,0,F49-16),Cards!$A$6:$A$9,0),8)),"")</f>
        <v/>
      </c>
      <c r="I49" s="11" t="str">
        <f aca="false">IF(AND(G49&lt;&gt;"",G49&lt;=3,F49&lt;=48),MAX(INDEX(Cards!$B$6:$I$9,MATCH(F49,Cards!$A$6:$A$9,0),1)-INDEX(Cards!$B$6:$I$9,MATCH(IF(F49-16=16,0,F49-16),Cards!$A$6:$A$9,0),1),INDEX(Cards!$B$6:$I$9,MATCH(F49,Cards!$A$6:$A$9,0),2)-INDEX(Cards!$B$6:$I$9,MATCH(IF(F49-16=16,0,F49-16),Cards!$A$6:$A$9,0),2),INDEX(Cards!$B$6:$I$9,MATCH(F49,Cards!$A$6:$A$9,0),3)-INDEX(Cards!$B$6:$I$9,MATCH(IF(F49-16=16,0,F49-16),Cards!$A$6:$A$9,0),3),INDEX(Cards!$B$6:$I$9,MATCH(F49,Cards!$A$6:$A$9,0),4)-INDEX(Cards!$B$6:$I$9,MATCH(IF(F49-16=16,0,F49-16),Cards!$A$6:$A$9,0),4),INDEX(Cards!$B$6:$I$9,MATCH(F49,Cards!$A$6:$A$9,0),5)-INDEX(Cards!$B$6:$I$9,MATCH(IF(F49-16=16,0,F49-16),Cards!$A$6:$A$9,0),5),INDEX(Cards!$B$6:$I$9,MATCH(F49,Cards!$A$6:$A$9,0),6)-INDEX(Cards!$B$6:$I$9,MATCH(IF(F49-16=16,0,F49-16),Cards!$A$6:$A$9,0),6),INDEX(Cards!$B$6:$I$9,MATCH(F49,Cards!$A$6:$A$9,0),7)-INDEX(Cards!$B$6:$I$9,MATCH(IF(F49-16=16,0,F49-16),Cards!$A$6:$A$9,0),7),INDEX(Cards!$B$6:$I$9,MATCH(F49,Cards!$A$6:$A$9,0),8)-INDEX(Cards!$B$6:$I$9,MATCH(IF(F49-16=16,0,F49-16),Cards!$A$6:$A$9,0),8)),"")</f>
        <v/>
      </c>
      <c r="J49" s="11" t="str">
        <f aca="false">IF(AND(B49&lt;&gt;"",C49&lt;&gt;"",C49&gt;B49),C49-B49,"")</f>
        <v/>
      </c>
      <c r="K49" s="16" t="str">
        <f aca="false">IF(J49="","",IF(ROUND(J49/C49,4)&gt;=0.1,ROUND(J49/C49,4),0))</f>
        <v/>
      </c>
    </row>
    <row r="50" customFormat="false" ht="15" hidden="false" customHeight="false" outlineLevel="0" collapsed="false">
      <c r="A50" s="7"/>
      <c r="B50" s="5"/>
      <c r="C50" s="5"/>
      <c r="D50" s="6"/>
      <c r="E50" s="12" t="str">
        <f aca="false">IF(D50="","",ROUND(D50/28.349523125,2))</f>
        <v/>
      </c>
      <c r="F50" s="10" t="str">
        <f aca="false">IF(E50="","",IF(E50&lt;16,0,IF(E50=16,16,CEILING(E50/16,1)*16)))</f>
        <v/>
      </c>
      <c r="G50" s="12" t="str">
        <f aca="false">IF(OR(E50="",E50&lt;=16),"",E50-FLOOR(E50-0.000001,16))</f>
        <v/>
      </c>
      <c r="H50" s="11" t="str">
        <f aca="false">IF(AND(G50&lt;&gt;"",G50&lt;=3,F50&lt;=48),MIN(INDEX(Cards!$B$6:$I$9,MATCH(F50,Cards!$A$6:$A$9,0),1)-INDEX(Cards!$B$6:$I$9,MATCH(IF(F50-16=16,0,F50-16),Cards!$A$6:$A$9,0),1),INDEX(Cards!$B$6:$I$9,MATCH(F50,Cards!$A$6:$A$9,0),2)-INDEX(Cards!$B$6:$I$9,MATCH(IF(F50-16=16,0,F50-16),Cards!$A$6:$A$9,0),2),INDEX(Cards!$B$6:$I$9,MATCH(F50,Cards!$A$6:$A$9,0),3)-INDEX(Cards!$B$6:$I$9,MATCH(IF(F50-16=16,0,F50-16),Cards!$A$6:$A$9,0),3),INDEX(Cards!$B$6:$I$9,MATCH(F50,Cards!$A$6:$A$9,0),4)-INDEX(Cards!$B$6:$I$9,MATCH(IF(F50-16=16,0,F50-16),Cards!$A$6:$A$9,0),4),INDEX(Cards!$B$6:$I$9,MATCH(F50,Cards!$A$6:$A$9,0),5)-INDEX(Cards!$B$6:$I$9,MATCH(IF(F50-16=16,0,F50-16),Cards!$A$6:$A$9,0),5),INDEX(Cards!$B$6:$I$9,MATCH(F50,Cards!$A$6:$A$9,0),6)-INDEX(Cards!$B$6:$I$9,MATCH(IF(F50-16=16,0,F50-16),Cards!$A$6:$A$9,0),6),INDEX(Cards!$B$6:$I$9,MATCH(F50,Cards!$A$6:$A$9,0),7)-INDEX(Cards!$B$6:$I$9,MATCH(IF(F50-16=16,0,F50-16),Cards!$A$6:$A$9,0),7),INDEX(Cards!$B$6:$I$9,MATCH(F50,Cards!$A$6:$A$9,0),8)-INDEX(Cards!$B$6:$I$9,MATCH(IF(F50-16=16,0,F50-16),Cards!$A$6:$A$9,0),8)),"")</f>
        <v/>
      </c>
      <c r="I50" s="11" t="str">
        <f aca="false">IF(AND(G50&lt;&gt;"",G50&lt;=3,F50&lt;=48),MAX(INDEX(Cards!$B$6:$I$9,MATCH(F50,Cards!$A$6:$A$9,0),1)-INDEX(Cards!$B$6:$I$9,MATCH(IF(F50-16=16,0,F50-16),Cards!$A$6:$A$9,0),1),INDEX(Cards!$B$6:$I$9,MATCH(F50,Cards!$A$6:$A$9,0),2)-INDEX(Cards!$B$6:$I$9,MATCH(IF(F50-16=16,0,F50-16),Cards!$A$6:$A$9,0),2),INDEX(Cards!$B$6:$I$9,MATCH(F50,Cards!$A$6:$A$9,0),3)-INDEX(Cards!$B$6:$I$9,MATCH(IF(F50-16=16,0,F50-16),Cards!$A$6:$A$9,0),3),INDEX(Cards!$B$6:$I$9,MATCH(F50,Cards!$A$6:$A$9,0),4)-INDEX(Cards!$B$6:$I$9,MATCH(IF(F50-16=16,0,F50-16),Cards!$A$6:$A$9,0),4),INDEX(Cards!$B$6:$I$9,MATCH(F50,Cards!$A$6:$A$9,0),5)-INDEX(Cards!$B$6:$I$9,MATCH(IF(F50-16=16,0,F50-16),Cards!$A$6:$A$9,0),5),INDEX(Cards!$B$6:$I$9,MATCH(F50,Cards!$A$6:$A$9,0),6)-INDEX(Cards!$B$6:$I$9,MATCH(IF(F50-16=16,0,F50-16),Cards!$A$6:$A$9,0),6),INDEX(Cards!$B$6:$I$9,MATCH(F50,Cards!$A$6:$A$9,0),7)-INDEX(Cards!$B$6:$I$9,MATCH(IF(F50-16=16,0,F50-16),Cards!$A$6:$A$9,0),7),INDEX(Cards!$B$6:$I$9,MATCH(F50,Cards!$A$6:$A$9,0),8)-INDEX(Cards!$B$6:$I$9,MATCH(IF(F50-16=16,0,F50-16),Cards!$A$6:$A$9,0),8)),"")</f>
        <v/>
      </c>
      <c r="J50" s="11" t="str">
        <f aca="false">IF(AND(B50&lt;&gt;"",C50&lt;&gt;"",C50&gt;B50),C50-B50,"")</f>
        <v/>
      </c>
      <c r="K50" s="16" t="str">
        <f aca="false">IF(J50="","",IF(ROUND(J50/C50,4)&gt;=0.1,ROUND(J50/C50,4),0))</f>
        <v/>
      </c>
    </row>
    <row r="51" customFormat="false" ht="15" hidden="false" customHeight="false" outlineLevel="0" collapsed="false">
      <c r="A51" s="7"/>
      <c r="B51" s="5"/>
      <c r="C51" s="5"/>
      <c r="D51" s="6"/>
      <c r="E51" s="12" t="str">
        <f aca="false">IF(D51="","",ROUND(D51/28.349523125,2))</f>
        <v/>
      </c>
      <c r="F51" s="10" t="str">
        <f aca="false">IF(E51="","",IF(E51&lt;16,0,IF(E51=16,16,CEILING(E51/16,1)*16)))</f>
        <v/>
      </c>
      <c r="G51" s="12" t="str">
        <f aca="false">IF(OR(E51="",E51&lt;=16),"",E51-FLOOR(E51-0.000001,16))</f>
        <v/>
      </c>
      <c r="H51" s="11" t="str">
        <f aca="false">IF(AND(G51&lt;&gt;"",G51&lt;=3,F51&lt;=48),MIN(INDEX(Cards!$B$6:$I$9,MATCH(F51,Cards!$A$6:$A$9,0),1)-INDEX(Cards!$B$6:$I$9,MATCH(IF(F51-16=16,0,F51-16),Cards!$A$6:$A$9,0),1),INDEX(Cards!$B$6:$I$9,MATCH(F51,Cards!$A$6:$A$9,0),2)-INDEX(Cards!$B$6:$I$9,MATCH(IF(F51-16=16,0,F51-16),Cards!$A$6:$A$9,0),2),INDEX(Cards!$B$6:$I$9,MATCH(F51,Cards!$A$6:$A$9,0),3)-INDEX(Cards!$B$6:$I$9,MATCH(IF(F51-16=16,0,F51-16),Cards!$A$6:$A$9,0),3),INDEX(Cards!$B$6:$I$9,MATCH(F51,Cards!$A$6:$A$9,0),4)-INDEX(Cards!$B$6:$I$9,MATCH(IF(F51-16=16,0,F51-16),Cards!$A$6:$A$9,0),4),INDEX(Cards!$B$6:$I$9,MATCH(F51,Cards!$A$6:$A$9,0),5)-INDEX(Cards!$B$6:$I$9,MATCH(IF(F51-16=16,0,F51-16),Cards!$A$6:$A$9,0),5),INDEX(Cards!$B$6:$I$9,MATCH(F51,Cards!$A$6:$A$9,0),6)-INDEX(Cards!$B$6:$I$9,MATCH(IF(F51-16=16,0,F51-16),Cards!$A$6:$A$9,0),6),INDEX(Cards!$B$6:$I$9,MATCH(F51,Cards!$A$6:$A$9,0),7)-INDEX(Cards!$B$6:$I$9,MATCH(IF(F51-16=16,0,F51-16),Cards!$A$6:$A$9,0),7),INDEX(Cards!$B$6:$I$9,MATCH(F51,Cards!$A$6:$A$9,0),8)-INDEX(Cards!$B$6:$I$9,MATCH(IF(F51-16=16,0,F51-16),Cards!$A$6:$A$9,0),8)),"")</f>
        <v/>
      </c>
      <c r="I51" s="11" t="str">
        <f aca="false">IF(AND(G51&lt;&gt;"",G51&lt;=3,F51&lt;=48),MAX(INDEX(Cards!$B$6:$I$9,MATCH(F51,Cards!$A$6:$A$9,0),1)-INDEX(Cards!$B$6:$I$9,MATCH(IF(F51-16=16,0,F51-16),Cards!$A$6:$A$9,0),1),INDEX(Cards!$B$6:$I$9,MATCH(F51,Cards!$A$6:$A$9,0),2)-INDEX(Cards!$B$6:$I$9,MATCH(IF(F51-16=16,0,F51-16),Cards!$A$6:$A$9,0),2),INDEX(Cards!$B$6:$I$9,MATCH(F51,Cards!$A$6:$A$9,0),3)-INDEX(Cards!$B$6:$I$9,MATCH(IF(F51-16=16,0,F51-16),Cards!$A$6:$A$9,0),3),INDEX(Cards!$B$6:$I$9,MATCH(F51,Cards!$A$6:$A$9,0),4)-INDEX(Cards!$B$6:$I$9,MATCH(IF(F51-16=16,0,F51-16),Cards!$A$6:$A$9,0),4),INDEX(Cards!$B$6:$I$9,MATCH(F51,Cards!$A$6:$A$9,0),5)-INDEX(Cards!$B$6:$I$9,MATCH(IF(F51-16=16,0,F51-16),Cards!$A$6:$A$9,0),5),INDEX(Cards!$B$6:$I$9,MATCH(F51,Cards!$A$6:$A$9,0),6)-INDEX(Cards!$B$6:$I$9,MATCH(IF(F51-16=16,0,F51-16),Cards!$A$6:$A$9,0),6),INDEX(Cards!$B$6:$I$9,MATCH(F51,Cards!$A$6:$A$9,0),7)-INDEX(Cards!$B$6:$I$9,MATCH(IF(F51-16=16,0,F51-16),Cards!$A$6:$A$9,0),7),INDEX(Cards!$B$6:$I$9,MATCH(F51,Cards!$A$6:$A$9,0),8)-INDEX(Cards!$B$6:$I$9,MATCH(IF(F51-16=16,0,F51-16),Cards!$A$6:$A$9,0),8)),"")</f>
        <v/>
      </c>
      <c r="J51" s="11" t="str">
        <f aca="false">IF(AND(B51&lt;&gt;"",C51&lt;&gt;"",C51&gt;B51),C51-B51,"")</f>
        <v/>
      </c>
      <c r="K51" s="16" t="str">
        <f aca="false">IF(J51="","",IF(ROUND(J51/C51,4)&gt;=0.1,ROUND(J51/C51,4),0))</f>
        <v/>
      </c>
    </row>
    <row r="52" customFormat="false" ht="15" hidden="false" customHeight="false" outlineLevel="0" collapsed="false">
      <c r="A52" s="7"/>
      <c r="B52" s="5"/>
      <c r="C52" s="5"/>
      <c r="D52" s="6"/>
      <c r="E52" s="12" t="str">
        <f aca="false">IF(D52="","",ROUND(D52/28.349523125,2))</f>
        <v/>
      </c>
      <c r="F52" s="10" t="str">
        <f aca="false">IF(E52="","",IF(E52&lt;16,0,IF(E52=16,16,CEILING(E52/16,1)*16)))</f>
        <v/>
      </c>
      <c r="G52" s="12" t="str">
        <f aca="false">IF(OR(E52="",E52&lt;=16),"",E52-FLOOR(E52-0.000001,16))</f>
        <v/>
      </c>
      <c r="H52" s="11" t="str">
        <f aca="false">IF(AND(G52&lt;&gt;"",G52&lt;=3,F52&lt;=48),MIN(INDEX(Cards!$B$6:$I$9,MATCH(F52,Cards!$A$6:$A$9,0),1)-INDEX(Cards!$B$6:$I$9,MATCH(IF(F52-16=16,0,F52-16),Cards!$A$6:$A$9,0),1),INDEX(Cards!$B$6:$I$9,MATCH(F52,Cards!$A$6:$A$9,0),2)-INDEX(Cards!$B$6:$I$9,MATCH(IF(F52-16=16,0,F52-16),Cards!$A$6:$A$9,0),2),INDEX(Cards!$B$6:$I$9,MATCH(F52,Cards!$A$6:$A$9,0),3)-INDEX(Cards!$B$6:$I$9,MATCH(IF(F52-16=16,0,F52-16),Cards!$A$6:$A$9,0),3),INDEX(Cards!$B$6:$I$9,MATCH(F52,Cards!$A$6:$A$9,0),4)-INDEX(Cards!$B$6:$I$9,MATCH(IF(F52-16=16,0,F52-16),Cards!$A$6:$A$9,0),4),INDEX(Cards!$B$6:$I$9,MATCH(F52,Cards!$A$6:$A$9,0),5)-INDEX(Cards!$B$6:$I$9,MATCH(IF(F52-16=16,0,F52-16),Cards!$A$6:$A$9,0),5),INDEX(Cards!$B$6:$I$9,MATCH(F52,Cards!$A$6:$A$9,0),6)-INDEX(Cards!$B$6:$I$9,MATCH(IF(F52-16=16,0,F52-16),Cards!$A$6:$A$9,0),6),INDEX(Cards!$B$6:$I$9,MATCH(F52,Cards!$A$6:$A$9,0),7)-INDEX(Cards!$B$6:$I$9,MATCH(IF(F52-16=16,0,F52-16),Cards!$A$6:$A$9,0),7),INDEX(Cards!$B$6:$I$9,MATCH(F52,Cards!$A$6:$A$9,0),8)-INDEX(Cards!$B$6:$I$9,MATCH(IF(F52-16=16,0,F52-16),Cards!$A$6:$A$9,0),8)),"")</f>
        <v/>
      </c>
      <c r="I52" s="11" t="str">
        <f aca="false">IF(AND(G52&lt;&gt;"",G52&lt;=3,F52&lt;=48),MAX(INDEX(Cards!$B$6:$I$9,MATCH(F52,Cards!$A$6:$A$9,0),1)-INDEX(Cards!$B$6:$I$9,MATCH(IF(F52-16=16,0,F52-16),Cards!$A$6:$A$9,0),1),INDEX(Cards!$B$6:$I$9,MATCH(F52,Cards!$A$6:$A$9,0),2)-INDEX(Cards!$B$6:$I$9,MATCH(IF(F52-16=16,0,F52-16),Cards!$A$6:$A$9,0),2),INDEX(Cards!$B$6:$I$9,MATCH(F52,Cards!$A$6:$A$9,0),3)-INDEX(Cards!$B$6:$I$9,MATCH(IF(F52-16=16,0,F52-16),Cards!$A$6:$A$9,0),3),INDEX(Cards!$B$6:$I$9,MATCH(F52,Cards!$A$6:$A$9,0),4)-INDEX(Cards!$B$6:$I$9,MATCH(IF(F52-16=16,0,F52-16),Cards!$A$6:$A$9,0),4),INDEX(Cards!$B$6:$I$9,MATCH(F52,Cards!$A$6:$A$9,0),5)-INDEX(Cards!$B$6:$I$9,MATCH(IF(F52-16=16,0,F52-16),Cards!$A$6:$A$9,0),5),INDEX(Cards!$B$6:$I$9,MATCH(F52,Cards!$A$6:$A$9,0),6)-INDEX(Cards!$B$6:$I$9,MATCH(IF(F52-16=16,0,F52-16),Cards!$A$6:$A$9,0),6),INDEX(Cards!$B$6:$I$9,MATCH(F52,Cards!$A$6:$A$9,0),7)-INDEX(Cards!$B$6:$I$9,MATCH(IF(F52-16=16,0,F52-16),Cards!$A$6:$A$9,0),7),INDEX(Cards!$B$6:$I$9,MATCH(F52,Cards!$A$6:$A$9,0),8)-INDEX(Cards!$B$6:$I$9,MATCH(IF(F52-16=16,0,F52-16),Cards!$A$6:$A$9,0),8)),"")</f>
        <v/>
      </c>
      <c r="J52" s="11" t="str">
        <f aca="false">IF(AND(B52&lt;&gt;"",C52&lt;&gt;"",C52&gt;B52),C52-B52,"")</f>
        <v/>
      </c>
      <c r="K52" s="16" t="str">
        <f aca="false">IF(J52="","",IF(ROUND(J52/C52,4)&gt;=0.1,ROUND(J52/C52,4),0))</f>
        <v/>
      </c>
    </row>
    <row r="53" customFormat="false" ht="15" hidden="false" customHeight="false" outlineLevel="0" collapsed="false">
      <c r="A53" s="7"/>
      <c r="B53" s="5"/>
      <c r="C53" s="5"/>
      <c r="D53" s="6"/>
      <c r="E53" s="12" t="str">
        <f aca="false">IF(D53="","",ROUND(D53/28.349523125,2))</f>
        <v/>
      </c>
      <c r="F53" s="10" t="str">
        <f aca="false">IF(E53="","",IF(E53&lt;16,0,IF(E53=16,16,CEILING(E53/16,1)*16)))</f>
        <v/>
      </c>
      <c r="G53" s="12" t="str">
        <f aca="false">IF(OR(E53="",E53&lt;=16),"",E53-FLOOR(E53-0.000001,16))</f>
        <v/>
      </c>
      <c r="H53" s="11" t="str">
        <f aca="false">IF(AND(G53&lt;&gt;"",G53&lt;=3,F53&lt;=48),MIN(INDEX(Cards!$B$6:$I$9,MATCH(F53,Cards!$A$6:$A$9,0),1)-INDEX(Cards!$B$6:$I$9,MATCH(IF(F53-16=16,0,F53-16),Cards!$A$6:$A$9,0),1),INDEX(Cards!$B$6:$I$9,MATCH(F53,Cards!$A$6:$A$9,0),2)-INDEX(Cards!$B$6:$I$9,MATCH(IF(F53-16=16,0,F53-16),Cards!$A$6:$A$9,0),2),INDEX(Cards!$B$6:$I$9,MATCH(F53,Cards!$A$6:$A$9,0),3)-INDEX(Cards!$B$6:$I$9,MATCH(IF(F53-16=16,0,F53-16),Cards!$A$6:$A$9,0),3),INDEX(Cards!$B$6:$I$9,MATCH(F53,Cards!$A$6:$A$9,0),4)-INDEX(Cards!$B$6:$I$9,MATCH(IF(F53-16=16,0,F53-16),Cards!$A$6:$A$9,0),4),INDEX(Cards!$B$6:$I$9,MATCH(F53,Cards!$A$6:$A$9,0),5)-INDEX(Cards!$B$6:$I$9,MATCH(IF(F53-16=16,0,F53-16),Cards!$A$6:$A$9,0),5),INDEX(Cards!$B$6:$I$9,MATCH(F53,Cards!$A$6:$A$9,0),6)-INDEX(Cards!$B$6:$I$9,MATCH(IF(F53-16=16,0,F53-16),Cards!$A$6:$A$9,0),6),INDEX(Cards!$B$6:$I$9,MATCH(F53,Cards!$A$6:$A$9,0),7)-INDEX(Cards!$B$6:$I$9,MATCH(IF(F53-16=16,0,F53-16),Cards!$A$6:$A$9,0),7),INDEX(Cards!$B$6:$I$9,MATCH(F53,Cards!$A$6:$A$9,0),8)-INDEX(Cards!$B$6:$I$9,MATCH(IF(F53-16=16,0,F53-16),Cards!$A$6:$A$9,0),8)),"")</f>
        <v/>
      </c>
      <c r="I53" s="11" t="str">
        <f aca="false">IF(AND(G53&lt;&gt;"",G53&lt;=3,F53&lt;=48),MAX(INDEX(Cards!$B$6:$I$9,MATCH(F53,Cards!$A$6:$A$9,0),1)-INDEX(Cards!$B$6:$I$9,MATCH(IF(F53-16=16,0,F53-16),Cards!$A$6:$A$9,0),1),INDEX(Cards!$B$6:$I$9,MATCH(F53,Cards!$A$6:$A$9,0),2)-INDEX(Cards!$B$6:$I$9,MATCH(IF(F53-16=16,0,F53-16),Cards!$A$6:$A$9,0),2),INDEX(Cards!$B$6:$I$9,MATCH(F53,Cards!$A$6:$A$9,0),3)-INDEX(Cards!$B$6:$I$9,MATCH(IF(F53-16=16,0,F53-16),Cards!$A$6:$A$9,0),3),INDEX(Cards!$B$6:$I$9,MATCH(F53,Cards!$A$6:$A$9,0),4)-INDEX(Cards!$B$6:$I$9,MATCH(IF(F53-16=16,0,F53-16),Cards!$A$6:$A$9,0),4),INDEX(Cards!$B$6:$I$9,MATCH(F53,Cards!$A$6:$A$9,0),5)-INDEX(Cards!$B$6:$I$9,MATCH(IF(F53-16=16,0,F53-16),Cards!$A$6:$A$9,0),5),INDEX(Cards!$B$6:$I$9,MATCH(F53,Cards!$A$6:$A$9,0),6)-INDEX(Cards!$B$6:$I$9,MATCH(IF(F53-16=16,0,F53-16),Cards!$A$6:$A$9,0),6),INDEX(Cards!$B$6:$I$9,MATCH(F53,Cards!$A$6:$A$9,0),7)-INDEX(Cards!$B$6:$I$9,MATCH(IF(F53-16=16,0,F53-16),Cards!$A$6:$A$9,0),7),INDEX(Cards!$B$6:$I$9,MATCH(F53,Cards!$A$6:$A$9,0),8)-INDEX(Cards!$B$6:$I$9,MATCH(IF(F53-16=16,0,F53-16),Cards!$A$6:$A$9,0),8)),"")</f>
        <v/>
      </c>
      <c r="J53" s="11" t="str">
        <f aca="false">IF(AND(B53&lt;&gt;"",C53&lt;&gt;"",C53&gt;B53),C53-B53,"")</f>
        <v/>
      </c>
      <c r="K53" s="16" t="str">
        <f aca="false">IF(J53="","",IF(ROUND(J53/C53,4)&gt;=0.1,ROUND(J53/C53,4),0))</f>
        <v/>
      </c>
    </row>
    <row r="54" customFormat="false" ht="15" hidden="false" customHeight="false" outlineLevel="0" collapsed="false">
      <c r="A54" s="7"/>
      <c r="B54" s="5"/>
      <c r="C54" s="5"/>
      <c r="D54" s="6"/>
      <c r="E54" s="12" t="str">
        <f aca="false">IF(D54="","",ROUND(D54/28.349523125,2))</f>
        <v/>
      </c>
      <c r="F54" s="10" t="str">
        <f aca="false">IF(E54="","",IF(E54&lt;16,0,IF(E54=16,16,CEILING(E54/16,1)*16)))</f>
        <v/>
      </c>
      <c r="G54" s="12" t="str">
        <f aca="false">IF(OR(E54="",E54&lt;=16),"",E54-FLOOR(E54-0.000001,16))</f>
        <v/>
      </c>
      <c r="H54" s="11" t="str">
        <f aca="false">IF(AND(G54&lt;&gt;"",G54&lt;=3,F54&lt;=48),MIN(INDEX(Cards!$B$6:$I$9,MATCH(F54,Cards!$A$6:$A$9,0),1)-INDEX(Cards!$B$6:$I$9,MATCH(IF(F54-16=16,0,F54-16),Cards!$A$6:$A$9,0),1),INDEX(Cards!$B$6:$I$9,MATCH(F54,Cards!$A$6:$A$9,0),2)-INDEX(Cards!$B$6:$I$9,MATCH(IF(F54-16=16,0,F54-16),Cards!$A$6:$A$9,0),2),INDEX(Cards!$B$6:$I$9,MATCH(F54,Cards!$A$6:$A$9,0),3)-INDEX(Cards!$B$6:$I$9,MATCH(IF(F54-16=16,0,F54-16),Cards!$A$6:$A$9,0),3),INDEX(Cards!$B$6:$I$9,MATCH(F54,Cards!$A$6:$A$9,0),4)-INDEX(Cards!$B$6:$I$9,MATCH(IF(F54-16=16,0,F54-16),Cards!$A$6:$A$9,0),4),INDEX(Cards!$B$6:$I$9,MATCH(F54,Cards!$A$6:$A$9,0),5)-INDEX(Cards!$B$6:$I$9,MATCH(IF(F54-16=16,0,F54-16),Cards!$A$6:$A$9,0),5),INDEX(Cards!$B$6:$I$9,MATCH(F54,Cards!$A$6:$A$9,0),6)-INDEX(Cards!$B$6:$I$9,MATCH(IF(F54-16=16,0,F54-16),Cards!$A$6:$A$9,0),6),INDEX(Cards!$B$6:$I$9,MATCH(F54,Cards!$A$6:$A$9,0),7)-INDEX(Cards!$B$6:$I$9,MATCH(IF(F54-16=16,0,F54-16),Cards!$A$6:$A$9,0),7),INDEX(Cards!$B$6:$I$9,MATCH(F54,Cards!$A$6:$A$9,0),8)-INDEX(Cards!$B$6:$I$9,MATCH(IF(F54-16=16,0,F54-16),Cards!$A$6:$A$9,0),8)),"")</f>
        <v/>
      </c>
      <c r="I54" s="11" t="str">
        <f aca="false">IF(AND(G54&lt;&gt;"",G54&lt;=3,F54&lt;=48),MAX(INDEX(Cards!$B$6:$I$9,MATCH(F54,Cards!$A$6:$A$9,0),1)-INDEX(Cards!$B$6:$I$9,MATCH(IF(F54-16=16,0,F54-16),Cards!$A$6:$A$9,0),1),INDEX(Cards!$B$6:$I$9,MATCH(F54,Cards!$A$6:$A$9,0),2)-INDEX(Cards!$B$6:$I$9,MATCH(IF(F54-16=16,0,F54-16),Cards!$A$6:$A$9,0),2),INDEX(Cards!$B$6:$I$9,MATCH(F54,Cards!$A$6:$A$9,0),3)-INDEX(Cards!$B$6:$I$9,MATCH(IF(F54-16=16,0,F54-16),Cards!$A$6:$A$9,0),3),INDEX(Cards!$B$6:$I$9,MATCH(F54,Cards!$A$6:$A$9,0),4)-INDEX(Cards!$B$6:$I$9,MATCH(IF(F54-16=16,0,F54-16),Cards!$A$6:$A$9,0),4),INDEX(Cards!$B$6:$I$9,MATCH(F54,Cards!$A$6:$A$9,0),5)-INDEX(Cards!$B$6:$I$9,MATCH(IF(F54-16=16,0,F54-16),Cards!$A$6:$A$9,0),5),INDEX(Cards!$B$6:$I$9,MATCH(F54,Cards!$A$6:$A$9,0),6)-INDEX(Cards!$B$6:$I$9,MATCH(IF(F54-16=16,0,F54-16),Cards!$A$6:$A$9,0),6),INDEX(Cards!$B$6:$I$9,MATCH(F54,Cards!$A$6:$A$9,0),7)-INDEX(Cards!$B$6:$I$9,MATCH(IF(F54-16=16,0,F54-16),Cards!$A$6:$A$9,0),7),INDEX(Cards!$B$6:$I$9,MATCH(F54,Cards!$A$6:$A$9,0),8)-INDEX(Cards!$B$6:$I$9,MATCH(IF(F54-16=16,0,F54-16),Cards!$A$6:$A$9,0),8)),"")</f>
        <v/>
      </c>
      <c r="J54" s="11" t="str">
        <f aca="false">IF(AND(B54&lt;&gt;"",C54&lt;&gt;"",C54&gt;B54),C54-B54,"")</f>
        <v/>
      </c>
      <c r="K54" s="16" t="str">
        <f aca="false">IF(J54="","",IF(ROUND(J54/C54,4)&gt;=0.1,ROUND(J54/C54,4),0))</f>
        <v/>
      </c>
    </row>
    <row r="55" customFormat="false" ht="15" hidden="false" customHeight="false" outlineLevel="0" collapsed="false">
      <c r="A55" s="7"/>
      <c r="B55" s="5"/>
      <c r="C55" s="5"/>
      <c r="D55" s="6"/>
      <c r="E55" s="12" t="str">
        <f aca="false">IF(D55="","",ROUND(D55/28.349523125,2))</f>
        <v/>
      </c>
      <c r="F55" s="10" t="str">
        <f aca="false">IF(E55="","",IF(E55&lt;16,0,IF(E55=16,16,CEILING(E55/16,1)*16)))</f>
        <v/>
      </c>
      <c r="G55" s="12" t="str">
        <f aca="false">IF(OR(E55="",E55&lt;=16),"",E55-FLOOR(E55-0.000001,16))</f>
        <v/>
      </c>
      <c r="H55" s="11" t="str">
        <f aca="false">IF(AND(G55&lt;&gt;"",G55&lt;=3,F55&lt;=48),MIN(INDEX(Cards!$B$6:$I$9,MATCH(F55,Cards!$A$6:$A$9,0),1)-INDEX(Cards!$B$6:$I$9,MATCH(IF(F55-16=16,0,F55-16),Cards!$A$6:$A$9,0),1),INDEX(Cards!$B$6:$I$9,MATCH(F55,Cards!$A$6:$A$9,0),2)-INDEX(Cards!$B$6:$I$9,MATCH(IF(F55-16=16,0,F55-16),Cards!$A$6:$A$9,0),2),INDEX(Cards!$B$6:$I$9,MATCH(F55,Cards!$A$6:$A$9,0),3)-INDEX(Cards!$B$6:$I$9,MATCH(IF(F55-16=16,0,F55-16),Cards!$A$6:$A$9,0),3),INDEX(Cards!$B$6:$I$9,MATCH(F55,Cards!$A$6:$A$9,0),4)-INDEX(Cards!$B$6:$I$9,MATCH(IF(F55-16=16,0,F55-16),Cards!$A$6:$A$9,0),4),INDEX(Cards!$B$6:$I$9,MATCH(F55,Cards!$A$6:$A$9,0),5)-INDEX(Cards!$B$6:$I$9,MATCH(IF(F55-16=16,0,F55-16),Cards!$A$6:$A$9,0),5),INDEX(Cards!$B$6:$I$9,MATCH(F55,Cards!$A$6:$A$9,0),6)-INDEX(Cards!$B$6:$I$9,MATCH(IF(F55-16=16,0,F55-16),Cards!$A$6:$A$9,0),6),INDEX(Cards!$B$6:$I$9,MATCH(F55,Cards!$A$6:$A$9,0),7)-INDEX(Cards!$B$6:$I$9,MATCH(IF(F55-16=16,0,F55-16),Cards!$A$6:$A$9,0),7),INDEX(Cards!$B$6:$I$9,MATCH(F55,Cards!$A$6:$A$9,0),8)-INDEX(Cards!$B$6:$I$9,MATCH(IF(F55-16=16,0,F55-16),Cards!$A$6:$A$9,0),8)),"")</f>
        <v/>
      </c>
      <c r="I55" s="11" t="str">
        <f aca="false">IF(AND(G55&lt;&gt;"",G55&lt;=3,F55&lt;=48),MAX(INDEX(Cards!$B$6:$I$9,MATCH(F55,Cards!$A$6:$A$9,0),1)-INDEX(Cards!$B$6:$I$9,MATCH(IF(F55-16=16,0,F55-16),Cards!$A$6:$A$9,0),1),INDEX(Cards!$B$6:$I$9,MATCH(F55,Cards!$A$6:$A$9,0),2)-INDEX(Cards!$B$6:$I$9,MATCH(IF(F55-16=16,0,F55-16),Cards!$A$6:$A$9,0),2),INDEX(Cards!$B$6:$I$9,MATCH(F55,Cards!$A$6:$A$9,0),3)-INDEX(Cards!$B$6:$I$9,MATCH(IF(F55-16=16,0,F55-16),Cards!$A$6:$A$9,0),3),INDEX(Cards!$B$6:$I$9,MATCH(F55,Cards!$A$6:$A$9,0),4)-INDEX(Cards!$B$6:$I$9,MATCH(IF(F55-16=16,0,F55-16),Cards!$A$6:$A$9,0),4),INDEX(Cards!$B$6:$I$9,MATCH(F55,Cards!$A$6:$A$9,0),5)-INDEX(Cards!$B$6:$I$9,MATCH(IF(F55-16=16,0,F55-16),Cards!$A$6:$A$9,0),5),INDEX(Cards!$B$6:$I$9,MATCH(F55,Cards!$A$6:$A$9,0),6)-INDEX(Cards!$B$6:$I$9,MATCH(IF(F55-16=16,0,F55-16),Cards!$A$6:$A$9,0),6),INDEX(Cards!$B$6:$I$9,MATCH(F55,Cards!$A$6:$A$9,0),7)-INDEX(Cards!$B$6:$I$9,MATCH(IF(F55-16=16,0,F55-16),Cards!$A$6:$A$9,0),7),INDEX(Cards!$B$6:$I$9,MATCH(F55,Cards!$A$6:$A$9,0),8)-INDEX(Cards!$B$6:$I$9,MATCH(IF(F55-16=16,0,F55-16),Cards!$A$6:$A$9,0),8)),"")</f>
        <v/>
      </c>
      <c r="J55" s="11" t="str">
        <f aca="false">IF(AND(B55&lt;&gt;"",C55&lt;&gt;"",C55&gt;B55),C55-B55,"")</f>
        <v/>
      </c>
      <c r="K55" s="16" t="str">
        <f aca="false">IF(J55="","",IF(ROUND(J55/C55,4)&gt;=0.1,ROUND(J55/C55,4),0))</f>
        <v/>
      </c>
    </row>
    <row r="56" customFormat="false" ht="15" hidden="false" customHeight="false" outlineLevel="0" collapsed="false">
      <c r="A56" s="7"/>
      <c r="B56" s="5"/>
      <c r="C56" s="5"/>
      <c r="D56" s="6"/>
      <c r="E56" s="12" t="str">
        <f aca="false">IF(D56="","",ROUND(D56/28.349523125,2))</f>
        <v/>
      </c>
      <c r="F56" s="10" t="str">
        <f aca="false">IF(E56="","",IF(E56&lt;16,0,IF(E56=16,16,CEILING(E56/16,1)*16)))</f>
        <v/>
      </c>
      <c r="G56" s="12" t="str">
        <f aca="false">IF(OR(E56="",E56&lt;=16),"",E56-FLOOR(E56-0.000001,16))</f>
        <v/>
      </c>
      <c r="H56" s="11" t="str">
        <f aca="false">IF(AND(G56&lt;&gt;"",G56&lt;=3,F56&lt;=48),MIN(INDEX(Cards!$B$6:$I$9,MATCH(F56,Cards!$A$6:$A$9,0),1)-INDEX(Cards!$B$6:$I$9,MATCH(IF(F56-16=16,0,F56-16),Cards!$A$6:$A$9,0),1),INDEX(Cards!$B$6:$I$9,MATCH(F56,Cards!$A$6:$A$9,0),2)-INDEX(Cards!$B$6:$I$9,MATCH(IF(F56-16=16,0,F56-16),Cards!$A$6:$A$9,0),2),INDEX(Cards!$B$6:$I$9,MATCH(F56,Cards!$A$6:$A$9,0),3)-INDEX(Cards!$B$6:$I$9,MATCH(IF(F56-16=16,0,F56-16),Cards!$A$6:$A$9,0),3),INDEX(Cards!$B$6:$I$9,MATCH(F56,Cards!$A$6:$A$9,0),4)-INDEX(Cards!$B$6:$I$9,MATCH(IF(F56-16=16,0,F56-16),Cards!$A$6:$A$9,0),4),INDEX(Cards!$B$6:$I$9,MATCH(F56,Cards!$A$6:$A$9,0),5)-INDEX(Cards!$B$6:$I$9,MATCH(IF(F56-16=16,0,F56-16),Cards!$A$6:$A$9,0),5),INDEX(Cards!$B$6:$I$9,MATCH(F56,Cards!$A$6:$A$9,0),6)-INDEX(Cards!$B$6:$I$9,MATCH(IF(F56-16=16,0,F56-16),Cards!$A$6:$A$9,0),6),INDEX(Cards!$B$6:$I$9,MATCH(F56,Cards!$A$6:$A$9,0),7)-INDEX(Cards!$B$6:$I$9,MATCH(IF(F56-16=16,0,F56-16),Cards!$A$6:$A$9,0),7),INDEX(Cards!$B$6:$I$9,MATCH(F56,Cards!$A$6:$A$9,0),8)-INDEX(Cards!$B$6:$I$9,MATCH(IF(F56-16=16,0,F56-16),Cards!$A$6:$A$9,0),8)),"")</f>
        <v/>
      </c>
      <c r="I56" s="11" t="str">
        <f aca="false">IF(AND(G56&lt;&gt;"",G56&lt;=3,F56&lt;=48),MAX(INDEX(Cards!$B$6:$I$9,MATCH(F56,Cards!$A$6:$A$9,0),1)-INDEX(Cards!$B$6:$I$9,MATCH(IF(F56-16=16,0,F56-16),Cards!$A$6:$A$9,0),1),INDEX(Cards!$B$6:$I$9,MATCH(F56,Cards!$A$6:$A$9,0),2)-INDEX(Cards!$B$6:$I$9,MATCH(IF(F56-16=16,0,F56-16),Cards!$A$6:$A$9,0),2),INDEX(Cards!$B$6:$I$9,MATCH(F56,Cards!$A$6:$A$9,0),3)-INDEX(Cards!$B$6:$I$9,MATCH(IF(F56-16=16,0,F56-16),Cards!$A$6:$A$9,0),3),INDEX(Cards!$B$6:$I$9,MATCH(F56,Cards!$A$6:$A$9,0),4)-INDEX(Cards!$B$6:$I$9,MATCH(IF(F56-16=16,0,F56-16),Cards!$A$6:$A$9,0),4),INDEX(Cards!$B$6:$I$9,MATCH(F56,Cards!$A$6:$A$9,0),5)-INDEX(Cards!$B$6:$I$9,MATCH(IF(F56-16=16,0,F56-16),Cards!$A$6:$A$9,0),5),INDEX(Cards!$B$6:$I$9,MATCH(F56,Cards!$A$6:$A$9,0),6)-INDEX(Cards!$B$6:$I$9,MATCH(IF(F56-16=16,0,F56-16),Cards!$A$6:$A$9,0),6),INDEX(Cards!$B$6:$I$9,MATCH(F56,Cards!$A$6:$A$9,0),7)-INDEX(Cards!$B$6:$I$9,MATCH(IF(F56-16=16,0,F56-16),Cards!$A$6:$A$9,0),7),INDEX(Cards!$B$6:$I$9,MATCH(F56,Cards!$A$6:$A$9,0),8)-INDEX(Cards!$B$6:$I$9,MATCH(IF(F56-16=16,0,F56-16),Cards!$A$6:$A$9,0),8)),"")</f>
        <v/>
      </c>
      <c r="J56" s="11" t="str">
        <f aca="false">IF(AND(B56&lt;&gt;"",C56&lt;&gt;"",C56&gt;B56),C56-B56,"")</f>
        <v/>
      </c>
      <c r="K56" s="16" t="str">
        <f aca="false">IF(J56="","",IF(ROUND(J56/C56,4)&gt;=0.1,ROUND(J56/C56,4),0))</f>
        <v/>
      </c>
    </row>
    <row r="57" customFormat="false" ht="15" hidden="false" customHeight="false" outlineLevel="0" collapsed="false">
      <c r="A57" s="7"/>
      <c r="B57" s="5"/>
      <c r="C57" s="5"/>
      <c r="D57" s="6"/>
      <c r="E57" s="12" t="str">
        <f aca="false">IF(D57="","",ROUND(D57/28.349523125,2))</f>
        <v/>
      </c>
      <c r="F57" s="10" t="str">
        <f aca="false">IF(E57="","",IF(E57&lt;16,0,IF(E57=16,16,CEILING(E57/16,1)*16)))</f>
        <v/>
      </c>
      <c r="G57" s="12" t="str">
        <f aca="false">IF(OR(E57="",E57&lt;=16),"",E57-FLOOR(E57-0.000001,16))</f>
        <v/>
      </c>
      <c r="H57" s="11" t="str">
        <f aca="false">IF(AND(G57&lt;&gt;"",G57&lt;=3,F57&lt;=48),MIN(INDEX(Cards!$B$6:$I$9,MATCH(F57,Cards!$A$6:$A$9,0),1)-INDEX(Cards!$B$6:$I$9,MATCH(IF(F57-16=16,0,F57-16),Cards!$A$6:$A$9,0),1),INDEX(Cards!$B$6:$I$9,MATCH(F57,Cards!$A$6:$A$9,0),2)-INDEX(Cards!$B$6:$I$9,MATCH(IF(F57-16=16,0,F57-16),Cards!$A$6:$A$9,0),2),INDEX(Cards!$B$6:$I$9,MATCH(F57,Cards!$A$6:$A$9,0),3)-INDEX(Cards!$B$6:$I$9,MATCH(IF(F57-16=16,0,F57-16),Cards!$A$6:$A$9,0),3),INDEX(Cards!$B$6:$I$9,MATCH(F57,Cards!$A$6:$A$9,0),4)-INDEX(Cards!$B$6:$I$9,MATCH(IF(F57-16=16,0,F57-16),Cards!$A$6:$A$9,0),4),INDEX(Cards!$B$6:$I$9,MATCH(F57,Cards!$A$6:$A$9,0),5)-INDEX(Cards!$B$6:$I$9,MATCH(IF(F57-16=16,0,F57-16),Cards!$A$6:$A$9,0),5),INDEX(Cards!$B$6:$I$9,MATCH(F57,Cards!$A$6:$A$9,0),6)-INDEX(Cards!$B$6:$I$9,MATCH(IF(F57-16=16,0,F57-16),Cards!$A$6:$A$9,0),6),INDEX(Cards!$B$6:$I$9,MATCH(F57,Cards!$A$6:$A$9,0),7)-INDEX(Cards!$B$6:$I$9,MATCH(IF(F57-16=16,0,F57-16),Cards!$A$6:$A$9,0),7),INDEX(Cards!$B$6:$I$9,MATCH(F57,Cards!$A$6:$A$9,0),8)-INDEX(Cards!$B$6:$I$9,MATCH(IF(F57-16=16,0,F57-16),Cards!$A$6:$A$9,0),8)),"")</f>
        <v/>
      </c>
      <c r="I57" s="11" t="str">
        <f aca="false">IF(AND(G57&lt;&gt;"",G57&lt;=3,F57&lt;=48),MAX(INDEX(Cards!$B$6:$I$9,MATCH(F57,Cards!$A$6:$A$9,0),1)-INDEX(Cards!$B$6:$I$9,MATCH(IF(F57-16=16,0,F57-16),Cards!$A$6:$A$9,0),1),INDEX(Cards!$B$6:$I$9,MATCH(F57,Cards!$A$6:$A$9,0),2)-INDEX(Cards!$B$6:$I$9,MATCH(IF(F57-16=16,0,F57-16),Cards!$A$6:$A$9,0),2),INDEX(Cards!$B$6:$I$9,MATCH(F57,Cards!$A$6:$A$9,0),3)-INDEX(Cards!$B$6:$I$9,MATCH(IF(F57-16=16,0,F57-16),Cards!$A$6:$A$9,0),3),INDEX(Cards!$B$6:$I$9,MATCH(F57,Cards!$A$6:$A$9,0),4)-INDEX(Cards!$B$6:$I$9,MATCH(IF(F57-16=16,0,F57-16),Cards!$A$6:$A$9,0),4),INDEX(Cards!$B$6:$I$9,MATCH(F57,Cards!$A$6:$A$9,0),5)-INDEX(Cards!$B$6:$I$9,MATCH(IF(F57-16=16,0,F57-16),Cards!$A$6:$A$9,0),5),INDEX(Cards!$B$6:$I$9,MATCH(F57,Cards!$A$6:$A$9,0),6)-INDEX(Cards!$B$6:$I$9,MATCH(IF(F57-16=16,0,F57-16),Cards!$A$6:$A$9,0),6),INDEX(Cards!$B$6:$I$9,MATCH(F57,Cards!$A$6:$A$9,0),7)-INDEX(Cards!$B$6:$I$9,MATCH(IF(F57-16=16,0,F57-16),Cards!$A$6:$A$9,0),7),INDEX(Cards!$B$6:$I$9,MATCH(F57,Cards!$A$6:$A$9,0),8)-INDEX(Cards!$B$6:$I$9,MATCH(IF(F57-16=16,0,F57-16),Cards!$A$6:$A$9,0),8)),"")</f>
        <v/>
      </c>
      <c r="J57" s="11" t="str">
        <f aca="false">IF(AND(B57&lt;&gt;"",C57&lt;&gt;"",C57&gt;B57),C57-B57,"")</f>
        <v/>
      </c>
      <c r="K57" s="16" t="str">
        <f aca="false">IF(J57="","",IF(ROUND(J57/C57,4)&gt;=0.1,ROUND(J57/C57,4),0))</f>
        <v/>
      </c>
    </row>
    <row r="58" customFormat="false" ht="15" hidden="false" customHeight="false" outlineLevel="0" collapsed="false">
      <c r="A58" s="7"/>
      <c r="B58" s="5"/>
      <c r="C58" s="5"/>
      <c r="D58" s="6"/>
      <c r="E58" s="12" t="str">
        <f aca="false">IF(D58="","",ROUND(D58/28.349523125,2))</f>
        <v/>
      </c>
      <c r="F58" s="10" t="str">
        <f aca="false">IF(E58="","",IF(E58&lt;16,0,IF(E58=16,16,CEILING(E58/16,1)*16)))</f>
        <v/>
      </c>
      <c r="G58" s="12" t="str">
        <f aca="false">IF(OR(E58="",E58&lt;=16),"",E58-FLOOR(E58-0.000001,16))</f>
        <v/>
      </c>
      <c r="H58" s="11" t="str">
        <f aca="false">IF(AND(G58&lt;&gt;"",G58&lt;=3,F58&lt;=48),MIN(INDEX(Cards!$B$6:$I$9,MATCH(F58,Cards!$A$6:$A$9,0),1)-INDEX(Cards!$B$6:$I$9,MATCH(IF(F58-16=16,0,F58-16),Cards!$A$6:$A$9,0),1),INDEX(Cards!$B$6:$I$9,MATCH(F58,Cards!$A$6:$A$9,0),2)-INDEX(Cards!$B$6:$I$9,MATCH(IF(F58-16=16,0,F58-16),Cards!$A$6:$A$9,0),2),INDEX(Cards!$B$6:$I$9,MATCH(F58,Cards!$A$6:$A$9,0),3)-INDEX(Cards!$B$6:$I$9,MATCH(IF(F58-16=16,0,F58-16),Cards!$A$6:$A$9,0),3),INDEX(Cards!$B$6:$I$9,MATCH(F58,Cards!$A$6:$A$9,0),4)-INDEX(Cards!$B$6:$I$9,MATCH(IF(F58-16=16,0,F58-16),Cards!$A$6:$A$9,0),4),INDEX(Cards!$B$6:$I$9,MATCH(F58,Cards!$A$6:$A$9,0),5)-INDEX(Cards!$B$6:$I$9,MATCH(IF(F58-16=16,0,F58-16),Cards!$A$6:$A$9,0),5),INDEX(Cards!$B$6:$I$9,MATCH(F58,Cards!$A$6:$A$9,0),6)-INDEX(Cards!$B$6:$I$9,MATCH(IF(F58-16=16,0,F58-16),Cards!$A$6:$A$9,0),6),INDEX(Cards!$B$6:$I$9,MATCH(F58,Cards!$A$6:$A$9,0),7)-INDEX(Cards!$B$6:$I$9,MATCH(IF(F58-16=16,0,F58-16),Cards!$A$6:$A$9,0),7),INDEX(Cards!$B$6:$I$9,MATCH(F58,Cards!$A$6:$A$9,0),8)-INDEX(Cards!$B$6:$I$9,MATCH(IF(F58-16=16,0,F58-16),Cards!$A$6:$A$9,0),8)),"")</f>
        <v/>
      </c>
      <c r="I58" s="11" t="str">
        <f aca="false">IF(AND(G58&lt;&gt;"",G58&lt;=3,F58&lt;=48),MAX(INDEX(Cards!$B$6:$I$9,MATCH(F58,Cards!$A$6:$A$9,0),1)-INDEX(Cards!$B$6:$I$9,MATCH(IF(F58-16=16,0,F58-16),Cards!$A$6:$A$9,0),1),INDEX(Cards!$B$6:$I$9,MATCH(F58,Cards!$A$6:$A$9,0),2)-INDEX(Cards!$B$6:$I$9,MATCH(IF(F58-16=16,0,F58-16),Cards!$A$6:$A$9,0),2),INDEX(Cards!$B$6:$I$9,MATCH(F58,Cards!$A$6:$A$9,0),3)-INDEX(Cards!$B$6:$I$9,MATCH(IF(F58-16=16,0,F58-16),Cards!$A$6:$A$9,0),3),INDEX(Cards!$B$6:$I$9,MATCH(F58,Cards!$A$6:$A$9,0),4)-INDEX(Cards!$B$6:$I$9,MATCH(IF(F58-16=16,0,F58-16),Cards!$A$6:$A$9,0),4),INDEX(Cards!$B$6:$I$9,MATCH(F58,Cards!$A$6:$A$9,0),5)-INDEX(Cards!$B$6:$I$9,MATCH(IF(F58-16=16,0,F58-16),Cards!$A$6:$A$9,0),5),INDEX(Cards!$B$6:$I$9,MATCH(F58,Cards!$A$6:$A$9,0),6)-INDEX(Cards!$B$6:$I$9,MATCH(IF(F58-16=16,0,F58-16),Cards!$A$6:$A$9,0),6),INDEX(Cards!$B$6:$I$9,MATCH(F58,Cards!$A$6:$A$9,0),7)-INDEX(Cards!$B$6:$I$9,MATCH(IF(F58-16=16,0,F58-16),Cards!$A$6:$A$9,0),7),INDEX(Cards!$B$6:$I$9,MATCH(F58,Cards!$A$6:$A$9,0),8)-INDEX(Cards!$B$6:$I$9,MATCH(IF(F58-16=16,0,F58-16),Cards!$A$6:$A$9,0),8)),"")</f>
        <v/>
      </c>
      <c r="J58" s="11" t="str">
        <f aca="false">IF(AND(B58&lt;&gt;"",C58&lt;&gt;"",C58&gt;B58),C58-B58,"")</f>
        <v/>
      </c>
      <c r="K58" s="16" t="str">
        <f aca="false">IF(J58="","",IF(ROUND(J58/C58,4)&gt;=0.1,ROUND(J58/C58,4),0))</f>
        <v/>
      </c>
    </row>
    <row r="59" customFormat="false" ht="15" hidden="false" customHeight="false" outlineLevel="0" collapsed="false">
      <c r="A59" s="7"/>
      <c r="B59" s="5"/>
      <c r="C59" s="5"/>
      <c r="D59" s="6"/>
      <c r="E59" s="12" t="str">
        <f aca="false">IF(D59="","",ROUND(D59/28.349523125,2))</f>
        <v/>
      </c>
      <c r="F59" s="10" t="str">
        <f aca="false">IF(E59="","",IF(E59&lt;16,0,IF(E59=16,16,CEILING(E59/16,1)*16)))</f>
        <v/>
      </c>
      <c r="G59" s="12" t="str">
        <f aca="false">IF(OR(E59="",E59&lt;=16),"",E59-FLOOR(E59-0.000001,16))</f>
        <v/>
      </c>
      <c r="H59" s="11" t="str">
        <f aca="false">IF(AND(G59&lt;&gt;"",G59&lt;=3,F59&lt;=48),MIN(INDEX(Cards!$B$6:$I$9,MATCH(F59,Cards!$A$6:$A$9,0),1)-INDEX(Cards!$B$6:$I$9,MATCH(IF(F59-16=16,0,F59-16),Cards!$A$6:$A$9,0),1),INDEX(Cards!$B$6:$I$9,MATCH(F59,Cards!$A$6:$A$9,0),2)-INDEX(Cards!$B$6:$I$9,MATCH(IF(F59-16=16,0,F59-16),Cards!$A$6:$A$9,0),2),INDEX(Cards!$B$6:$I$9,MATCH(F59,Cards!$A$6:$A$9,0),3)-INDEX(Cards!$B$6:$I$9,MATCH(IF(F59-16=16,0,F59-16),Cards!$A$6:$A$9,0),3),INDEX(Cards!$B$6:$I$9,MATCH(F59,Cards!$A$6:$A$9,0),4)-INDEX(Cards!$B$6:$I$9,MATCH(IF(F59-16=16,0,F59-16),Cards!$A$6:$A$9,0),4),INDEX(Cards!$B$6:$I$9,MATCH(F59,Cards!$A$6:$A$9,0),5)-INDEX(Cards!$B$6:$I$9,MATCH(IF(F59-16=16,0,F59-16),Cards!$A$6:$A$9,0),5),INDEX(Cards!$B$6:$I$9,MATCH(F59,Cards!$A$6:$A$9,0),6)-INDEX(Cards!$B$6:$I$9,MATCH(IF(F59-16=16,0,F59-16),Cards!$A$6:$A$9,0),6),INDEX(Cards!$B$6:$I$9,MATCH(F59,Cards!$A$6:$A$9,0),7)-INDEX(Cards!$B$6:$I$9,MATCH(IF(F59-16=16,0,F59-16),Cards!$A$6:$A$9,0),7),INDEX(Cards!$B$6:$I$9,MATCH(F59,Cards!$A$6:$A$9,0),8)-INDEX(Cards!$B$6:$I$9,MATCH(IF(F59-16=16,0,F59-16),Cards!$A$6:$A$9,0),8)),"")</f>
        <v/>
      </c>
      <c r="I59" s="11" t="str">
        <f aca="false">IF(AND(G59&lt;&gt;"",G59&lt;=3,F59&lt;=48),MAX(INDEX(Cards!$B$6:$I$9,MATCH(F59,Cards!$A$6:$A$9,0),1)-INDEX(Cards!$B$6:$I$9,MATCH(IF(F59-16=16,0,F59-16),Cards!$A$6:$A$9,0),1),INDEX(Cards!$B$6:$I$9,MATCH(F59,Cards!$A$6:$A$9,0),2)-INDEX(Cards!$B$6:$I$9,MATCH(IF(F59-16=16,0,F59-16),Cards!$A$6:$A$9,0),2),INDEX(Cards!$B$6:$I$9,MATCH(F59,Cards!$A$6:$A$9,0),3)-INDEX(Cards!$B$6:$I$9,MATCH(IF(F59-16=16,0,F59-16),Cards!$A$6:$A$9,0),3),INDEX(Cards!$B$6:$I$9,MATCH(F59,Cards!$A$6:$A$9,0),4)-INDEX(Cards!$B$6:$I$9,MATCH(IF(F59-16=16,0,F59-16),Cards!$A$6:$A$9,0),4),INDEX(Cards!$B$6:$I$9,MATCH(F59,Cards!$A$6:$A$9,0),5)-INDEX(Cards!$B$6:$I$9,MATCH(IF(F59-16=16,0,F59-16),Cards!$A$6:$A$9,0),5),INDEX(Cards!$B$6:$I$9,MATCH(F59,Cards!$A$6:$A$9,0),6)-INDEX(Cards!$B$6:$I$9,MATCH(IF(F59-16=16,0,F59-16),Cards!$A$6:$A$9,0),6),INDEX(Cards!$B$6:$I$9,MATCH(F59,Cards!$A$6:$A$9,0),7)-INDEX(Cards!$B$6:$I$9,MATCH(IF(F59-16=16,0,F59-16),Cards!$A$6:$A$9,0),7),INDEX(Cards!$B$6:$I$9,MATCH(F59,Cards!$A$6:$A$9,0),8)-INDEX(Cards!$B$6:$I$9,MATCH(IF(F59-16=16,0,F59-16),Cards!$A$6:$A$9,0),8)),"")</f>
        <v/>
      </c>
      <c r="J59" s="11" t="str">
        <f aca="false">IF(AND(B59&lt;&gt;"",C59&lt;&gt;"",C59&gt;B59),C59-B59,"")</f>
        <v/>
      </c>
      <c r="K59" s="16" t="str">
        <f aca="false">IF(J59="","",IF(ROUND(J59/C59,4)&gt;=0.1,ROUND(J59/C59,4),0))</f>
        <v/>
      </c>
    </row>
    <row r="60" customFormat="false" ht="15" hidden="false" customHeight="false" outlineLevel="0" collapsed="false">
      <c r="A60" s="7"/>
      <c r="B60" s="5"/>
      <c r="C60" s="5"/>
      <c r="D60" s="6"/>
      <c r="E60" s="12" t="str">
        <f aca="false">IF(D60="","",ROUND(D60/28.349523125,2))</f>
        <v/>
      </c>
      <c r="F60" s="10" t="str">
        <f aca="false">IF(E60="","",IF(E60&lt;16,0,IF(E60=16,16,CEILING(E60/16,1)*16)))</f>
        <v/>
      </c>
      <c r="G60" s="12" t="str">
        <f aca="false">IF(OR(E60="",E60&lt;=16),"",E60-FLOOR(E60-0.000001,16))</f>
        <v/>
      </c>
      <c r="H60" s="11" t="str">
        <f aca="false">IF(AND(G60&lt;&gt;"",G60&lt;=3,F60&lt;=48),MIN(INDEX(Cards!$B$6:$I$9,MATCH(F60,Cards!$A$6:$A$9,0),1)-INDEX(Cards!$B$6:$I$9,MATCH(IF(F60-16=16,0,F60-16),Cards!$A$6:$A$9,0),1),INDEX(Cards!$B$6:$I$9,MATCH(F60,Cards!$A$6:$A$9,0),2)-INDEX(Cards!$B$6:$I$9,MATCH(IF(F60-16=16,0,F60-16),Cards!$A$6:$A$9,0),2),INDEX(Cards!$B$6:$I$9,MATCH(F60,Cards!$A$6:$A$9,0),3)-INDEX(Cards!$B$6:$I$9,MATCH(IF(F60-16=16,0,F60-16),Cards!$A$6:$A$9,0),3),INDEX(Cards!$B$6:$I$9,MATCH(F60,Cards!$A$6:$A$9,0),4)-INDEX(Cards!$B$6:$I$9,MATCH(IF(F60-16=16,0,F60-16),Cards!$A$6:$A$9,0),4),INDEX(Cards!$B$6:$I$9,MATCH(F60,Cards!$A$6:$A$9,0),5)-INDEX(Cards!$B$6:$I$9,MATCH(IF(F60-16=16,0,F60-16),Cards!$A$6:$A$9,0),5),INDEX(Cards!$B$6:$I$9,MATCH(F60,Cards!$A$6:$A$9,0),6)-INDEX(Cards!$B$6:$I$9,MATCH(IF(F60-16=16,0,F60-16),Cards!$A$6:$A$9,0),6),INDEX(Cards!$B$6:$I$9,MATCH(F60,Cards!$A$6:$A$9,0),7)-INDEX(Cards!$B$6:$I$9,MATCH(IF(F60-16=16,0,F60-16),Cards!$A$6:$A$9,0),7),INDEX(Cards!$B$6:$I$9,MATCH(F60,Cards!$A$6:$A$9,0),8)-INDEX(Cards!$B$6:$I$9,MATCH(IF(F60-16=16,0,F60-16),Cards!$A$6:$A$9,0),8)),"")</f>
        <v/>
      </c>
      <c r="I60" s="11" t="str">
        <f aca="false">IF(AND(G60&lt;&gt;"",G60&lt;=3,F60&lt;=48),MAX(INDEX(Cards!$B$6:$I$9,MATCH(F60,Cards!$A$6:$A$9,0),1)-INDEX(Cards!$B$6:$I$9,MATCH(IF(F60-16=16,0,F60-16),Cards!$A$6:$A$9,0),1),INDEX(Cards!$B$6:$I$9,MATCH(F60,Cards!$A$6:$A$9,0),2)-INDEX(Cards!$B$6:$I$9,MATCH(IF(F60-16=16,0,F60-16),Cards!$A$6:$A$9,0),2),INDEX(Cards!$B$6:$I$9,MATCH(F60,Cards!$A$6:$A$9,0),3)-INDEX(Cards!$B$6:$I$9,MATCH(IF(F60-16=16,0,F60-16),Cards!$A$6:$A$9,0),3),INDEX(Cards!$B$6:$I$9,MATCH(F60,Cards!$A$6:$A$9,0),4)-INDEX(Cards!$B$6:$I$9,MATCH(IF(F60-16=16,0,F60-16),Cards!$A$6:$A$9,0),4),INDEX(Cards!$B$6:$I$9,MATCH(F60,Cards!$A$6:$A$9,0),5)-INDEX(Cards!$B$6:$I$9,MATCH(IF(F60-16=16,0,F60-16),Cards!$A$6:$A$9,0),5),INDEX(Cards!$B$6:$I$9,MATCH(F60,Cards!$A$6:$A$9,0),6)-INDEX(Cards!$B$6:$I$9,MATCH(IF(F60-16=16,0,F60-16),Cards!$A$6:$A$9,0),6),INDEX(Cards!$B$6:$I$9,MATCH(F60,Cards!$A$6:$A$9,0),7)-INDEX(Cards!$B$6:$I$9,MATCH(IF(F60-16=16,0,F60-16),Cards!$A$6:$A$9,0),7),INDEX(Cards!$B$6:$I$9,MATCH(F60,Cards!$A$6:$A$9,0),8)-INDEX(Cards!$B$6:$I$9,MATCH(IF(F60-16=16,0,F60-16),Cards!$A$6:$A$9,0),8)),"")</f>
        <v/>
      </c>
      <c r="J60" s="11" t="str">
        <f aca="false">IF(AND(B60&lt;&gt;"",C60&lt;&gt;"",C60&gt;B60),C60-B60,"")</f>
        <v/>
      </c>
      <c r="K60" s="16" t="str">
        <f aca="false">IF(J60="","",IF(ROUND(J60/C60,4)&gt;=0.1,ROUND(J60/C60,4),0))</f>
        <v/>
      </c>
    </row>
    <row r="61" customFormat="false" ht="15" hidden="false" customHeight="false" outlineLevel="0" collapsed="false">
      <c r="A61" s="7"/>
      <c r="B61" s="5"/>
      <c r="C61" s="5"/>
      <c r="D61" s="6"/>
      <c r="E61" s="12" t="str">
        <f aca="false">IF(D61="","",ROUND(D61/28.349523125,2))</f>
        <v/>
      </c>
      <c r="F61" s="10" t="str">
        <f aca="false">IF(E61="","",IF(E61&lt;16,0,IF(E61=16,16,CEILING(E61/16,1)*16)))</f>
        <v/>
      </c>
      <c r="G61" s="12" t="str">
        <f aca="false">IF(OR(E61="",E61&lt;=16),"",E61-FLOOR(E61-0.000001,16))</f>
        <v/>
      </c>
      <c r="H61" s="11" t="str">
        <f aca="false">IF(AND(G61&lt;&gt;"",G61&lt;=3,F61&lt;=48),MIN(INDEX(Cards!$B$6:$I$9,MATCH(F61,Cards!$A$6:$A$9,0),1)-INDEX(Cards!$B$6:$I$9,MATCH(IF(F61-16=16,0,F61-16),Cards!$A$6:$A$9,0),1),INDEX(Cards!$B$6:$I$9,MATCH(F61,Cards!$A$6:$A$9,0),2)-INDEX(Cards!$B$6:$I$9,MATCH(IF(F61-16=16,0,F61-16),Cards!$A$6:$A$9,0),2),INDEX(Cards!$B$6:$I$9,MATCH(F61,Cards!$A$6:$A$9,0),3)-INDEX(Cards!$B$6:$I$9,MATCH(IF(F61-16=16,0,F61-16),Cards!$A$6:$A$9,0),3),INDEX(Cards!$B$6:$I$9,MATCH(F61,Cards!$A$6:$A$9,0),4)-INDEX(Cards!$B$6:$I$9,MATCH(IF(F61-16=16,0,F61-16),Cards!$A$6:$A$9,0),4),INDEX(Cards!$B$6:$I$9,MATCH(F61,Cards!$A$6:$A$9,0),5)-INDEX(Cards!$B$6:$I$9,MATCH(IF(F61-16=16,0,F61-16),Cards!$A$6:$A$9,0),5),INDEX(Cards!$B$6:$I$9,MATCH(F61,Cards!$A$6:$A$9,0),6)-INDEX(Cards!$B$6:$I$9,MATCH(IF(F61-16=16,0,F61-16),Cards!$A$6:$A$9,0),6),INDEX(Cards!$B$6:$I$9,MATCH(F61,Cards!$A$6:$A$9,0),7)-INDEX(Cards!$B$6:$I$9,MATCH(IF(F61-16=16,0,F61-16),Cards!$A$6:$A$9,0),7),INDEX(Cards!$B$6:$I$9,MATCH(F61,Cards!$A$6:$A$9,0),8)-INDEX(Cards!$B$6:$I$9,MATCH(IF(F61-16=16,0,F61-16),Cards!$A$6:$A$9,0),8)),"")</f>
        <v/>
      </c>
      <c r="I61" s="11" t="str">
        <f aca="false">IF(AND(G61&lt;&gt;"",G61&lt;=3,F61&lt;=48),MAX(INDEX(Cards!$B$6:$I$9,MATCH(F61,Cards!$A$6:$A$9,0),1)-INDEX(Cards!$B$6:$I$9,MATCH(IF(F61-16=16,0,F61-16),Cards!$A$6:$A$9,0),1),INDEX(Cards!$B$6:$I$9,MATCH(F61,Cards!$A$6:$A$9,0),2)-INDEX(Cards!$B$6:$I$9,MATCH(IF(F61-16=16,0,F61-16),Cards!$A$6:$A$9,0),2),INDEX(Cards!$B$6:$I$9,MATCH(F61,Cards!$A$6:$A$9,0),3)-INDEX(Cards!$B$6:$I$9,MATCH(IF(F61-16=16,0,F61-16),Cards!$A$6:$A$9,0),3),INDEX(Cards!$B$6:$I$9,MATCH(F61,Cards!$A$6:$A$9,0),4)-INDEX(Cards!$B$6:$I$9,MATCH(IF(F61-16=16,0,F61-16),Cards!$A$6:$A$9,0),4),INDEX(Cards!$B$6:$I$9,MATCH(F61,Cards!$A$6:$A$9,0),5)-INDEX(Cards!$B$6:$I$9,MATCH(IF(F61-16=16,0,F61-16),Cards!$A$6:$A$9,0),5),INDEX(Cards!$B$6:$I$9,MATCH(F61,Cards!$A$6:$A$9,0),6)-INDEX(Cards!$B$6:$I$9,MATCH(IF(F61-16=16,0,F61-16),Cards!$A$6:$A$9,0),6),INDEX(Cards!$B$6:$I$9,MATCH(F61,Cards!$A$6:$A$9,0),7)-INDEX(Cards!$B$6:$I$9,MATCH(IF(F61-16=16,0,F61-16),Cards!$A$6:$A$9,0),7),INDEX(Cards!$B$6:$I$9,MATCH(F61,Cards!$A$6:$A$9,0),8)-INDEX(Cards!$B$6:$I$9,MATCH(IF(F61-16=16,0,F61-16),Cards!$A$6:$A$9,0),8)),"")</f>
        <v/>
      </c>
      <c r="J61" s="11" t="str">
        <f aca="false">IF(AND(B61&lt;&gt;"",C61&lt;&gt;"",C61&gt;B61),C61-B61,"")</f>
        <v/>
      </c>
      <c r="K61" s="16" t="str">
        <f aca="false">IF(J61="","",IF(ROUND(J61/C61,4)&gt;=0.1,ROUND(J61/C61,4),0))</f>
        <v/>
      </c>
    </row>
    <row r="62" customFormat="false" ht="15" hidden="false" customHeight="false" outlineLevel="0" collapsed="false">
      <c r="A62" s="7"/>
      <c r="B62" s="5"/>
      <c r="C62" s="5"/>
      <c r="D62" s="6"/>
      <c r="E62" s="12" t="str">
        <f aca="false">IF(D62="","",ROUND(D62/28.349523125,2))</f>
        <v/>
      </c>
      <c r="F62" s="10" t="str">
        <f aca="false">IF(E62="","",IF(E62&lt;16,0,IF(E62=16,16,CEILING(E62/16,1)*16)))</f>
        <v/>
      </c>
      <c r="G62" s="12" t="str">
        <f aca="false">IF(OR(E62="",E62&lt;=16),"",E62-FLOOR(E62-0.000001,16))</f>
        <v/>
      </c>
      <c r="H62" s="11" t="str">
        <f aca="false">IF(AND(G62&lt;&gt;"",G62&lt;=3,F62&lt;=48),MIN(INDEX(Cards!$B$6:$I$9,MATCH(F62,Cards!$A$6:$A$9,0),1)-INDEX(Cards!$B$6:$I$9,MATCH(IF(F62-16=16,0,F62-16),Cards!$A$6:$A$9,0),1),INDEX(Cards!$B$6:$I$9,MATCH(F62,Cards!$A$6:$A$9,0),2)-INDEX(Cards!$B$6:$I$9,MATCH(IF(F62-16=16,0,F62-16),Cards!$A$6:$A$9,0),2),INDEX(Cards!$B$6:$I$9,MATCH(F62,Cards!$A$6:$A$9,0),3)-INDEX(Cards!$B$6:$I$9,MATCH(IF(F62-16=16,0,F62-16),Cards!$A$6:$A$9,0),3),INDEX(Cards!$B$6:$I$9,MATCH(F62,Cards!$A$6:$A$9,0),4)-INDEX(Cards!$B$6:$I$9,MATCH(IF(F62-16=16,0,F62-16),Cards!$A$6:$A$9,0),4),INDEX(Cards!$B$6:$I$9,MATCH(F62,Cards!$A$6:$A$9,0),5)-INDEX(Cards!$B$6:$I$9,MATCH(IF(F62-16=16,0,F62-16),Cards!$A$6:$A$9,0),5),INDEX(Cards!$B$6:$I$9,MATCH(F62,Cards!$A$6:$A$9,0),6)-INDEX(Cards!$B$6:$I$9,MATCH(IF(F62-16=16,0,F62-16),Cards!$A$6:$A$9,0),6),INDEX(Cards!$B$6:$I$9,MATCH(F62,Cards!$A$6:$A$9,0),7)-INDEX(Cards!$B$6:$I$9,MATCH(IF(F62-16=16,0,F62-16),Cards!$A$6:$A$9,0),7),INDEX(Cards!$B$6:$I$9,MATCH(F62,Cards!$A$6:$A$9,0),8)-INDEX(Cards!$B$6:$I$9,MATCH(IF(F62-16=16,0,F62-16),Cards!$A$6:$A$9,0),8)),"")</f>
        <v/>
      </c>
      <c r="I62" s="11" t="str">
        <f aca="false">IF(AND(G62&lt;&gt;"",G62&lt;=3,F62&lt;=48),MAX(INDEX(Cards!$B$6:$I$9,MATCH(F62,Cards!$A$6:$A$9,0),1)-INDEX(Cards!$B$6:$I$9,MATCH(IF(F62-16=16,0,F62-16),Cards!$A$6:$A$9,0),1),INDEX(Cards!$B$6:$I$9,MATCH(F62,Cards!$A$6:$A$9,0),2)-INDEX(Cards!$B$6:$I$9,MATCH(IF(F62-16=16,0,F62-16),Cards!$A$6:$A$9,0),2),INDEX(Cards!$B$6:$I$9,MATCH(F62,Cards!$A$6:$A$9,0),3)-INDEX(Cards!$B$6:$I$9,MATCH(IF(F62-16=16,0,F62-16),Cards!$A$6:$A$9,0),3),INDEX(Cards!$B$6:$I$9,MATCH(F62,Cards!$A$6:$A$9,0),4)-INDEX(Cards!$B$6:$I$9,MATCH(IF(F62-16=16,0,F62-16),Cards!$A$6:$A$9,0),4),INDEX(Cards!$B$6:$I$9,MATCH(F62,Cards!$A$6:$A$9,0),5)-INDEX(Cards!$B$6:$I$9,MATCH(IF(F62-16=16,0,F62-16),Cards!$A$6:$A$9,0),5),INDEX(Cards!$B$6:$I$9,MATCH(F62,Cards!$A$6:$A$9,0),6)-INDEX(Cards!$B$6:$I$9,MATCH(IF(F62-16=16,0,F62-16),Cards!$A$6:$A$9,0),6),INDEX(Cards!$B$6:$I$9,MATCH(F62,Cards!$A$6:$A$9,0),7)-INDEX(Cards!$B$6:$I$9,MATCH(IF(F62-16=16,0,F62-16),Cards!$A$6:$A$9,0),7),INDEX(Cards!$B$6:$I$9,MATCH(F62,Cards!$A$6:$A$9,0),8)-INDEX(Cards!$B$6:$I$9,MATCH(IF(F62-16=16,0,F62-16),Cards!$A$6:$A$9,0),8)),"")</f>
        <v/>
      </c>
      <c r="J62" s="11" t="str">
        <f aca="false">IF(AND(B62&lt;&gt;"",C62&lt;&gt;"",C62&gt;B62),C62-B62,"")</f>
        <v/>
      </c>
      <c r="K62" s="16" t="str">
        <f aca="false">IF(J62="","",IF(ROUND(J62/C62,4)&gt;=0.1,ROUND(J62/C62,4),0))</f>
        <v/>
      </c>
    </row>
    <row r="63" customFormat="false" ht="15" hidden="false" customHeight="false" outlineLevel="0" collapsed="false">
      <c r="A63" s="7"/>
      <c r="B63" s="5"/>
      <c r="C63" s="5"/>
      <c r="D63" s="6"/>
      <c r="E63" s="12" t="str">
        <f aca="false">IF(D63="","",ROUND(D63/28.349523125,2))</f>
        <v/>
      </c>
      <c r="F63" s="10" t="str">
        <f aca="false">IF(E63="","",IF(E63&lt;16,0,IF(E63=16,16,CEILING(E63/16,1)*16)))</f>
        <v/>
      </c>
      <c r="G63" s="12" t="str">
        <f aca="false">IF(OR(E63="",E63&lt;=16),"",E63-FLOOR(E63-0.000001,16))</f>
        <v/>
      </c>
      <c r="H63" s="11" t="str">
        <f aca="false">IF(AND(G63&lt;&gt;"",G63&lt;=3,F63&lt;=48),MIN(INDEX(Cards!$B$6:$I$9,MATCH(F63,Cards!$A$6:$A$9,0),1)-INDEX(Cards!$B$6:$I$9,MATCH(IF(F63-16=16,0,F63-16),Cards!$A$6:$A$9,0),1),INDEX(Cards!$B$6:$I$9,MATCH(F63,Cards!$A$6:$A$9,0),2)-INDEX(Cards!$B$6:$I$9,MATCH(IF(F63-16=16,0,F63-16),Cards!$A$6:$A$9,0),2),INDEX(Cards!$B$6:$I$9,MATCH(F63,Cards!$A$6:$A$9,0),3)-INDEX(Cards!$B$6:$I$9,MATCH(IF(F63-16=16,0,F63-16),Cards!$A$6:$A$9,0),3),INDEX(Cards!$B$6:$I$9,MATCH(F63,Cards!$A$6:$A$9,0),4)-INDEX(Cards!$B$6:$I$9,MATCH(IF(F63-16=16,0,F63-16),Cards!$A$6:$A$9,0),4),INDEX(Cards!$B$6:$I$9,MATCH(F63,Cards!$A$6:$A$9,0),5)-INDEX(Cards!$B$6:$I$9,MATCH(IF(F63-16=16,0,F63-16),Cards!$A$6:$A$9,0),5),INDEX(Cards!$B$6:$I$9,MATCH(F63,Cards!$A$6:$A$9,0),6)-INDEX(Cards!$B$6:$I$9,MATCH(IF(F63-16=16,0,F63-16),Cards!$A$6:$A$9,0),6),INDEX(Cards!$B$6:$I$9,MATCH(F63,Cards!$A$6:$A$9,0),7)-INDEX(Cards!$B$6:$I$9,MATCH(IF(F63-16=16,0,F63-16),Cards!$A$6:$A$9,0),7),INDEX(Cards!$B$6:$I$9,MATCH(F63,Cards!$A$6:$A$9,0),8)-INDEX(Cards!$B$6:$I$9,MATCH(IF(F63-16=16,0,F63-16),Cards!$A$6:$A$9,0),8)),"")</f>
        <v/>
      </c>
      <c r="I63" s="11" t="str">
        <f aca="false">IF(AND(G63&lt;&gt;"",G63&lt;=3,F63&lt;=48),MAX(INDEX(Cards!$B$6:$I$9,MATCH(F63,Cards!$A$6:$A$9,0),1)-INDEX(Cards!$B$6:$I$9,MATCH(IF(F63-16=16,0,F63-16),Cards!$A$6:$A$9,0),1),INDEX(Cards!$B$6:$I$9,MATCH(F63,Cards!$A$6:$A$9,0),2)-INDEX(Cards!$B$6:$I$9,MATCH(IF(F63-16=16,0,F63-16),Cards!$A$6:$A$9,0),2),INDEX(Cards!$B$6:$I$9,MATCH(F63,Cards!$A$6:$A$9,0),3)-INDEX(Cards!$B$6:$I$9,MATCH(IF(F63-16=16,0,F63-16),Cards!$A$6:$A$9,0),3),INDEX(Cards!$B$6:$I$9,MATCH(F63,Cards!$A$6:$A$9,0),4)-INDEX(Cards!$B$6:$I$9,MATCH(IF(F63-16=16,0,F63-16),Cards!$A$6:$A$9,0),4),INDEX(Cards!$B$6:$I$9,MATCH(F63,Cards!$A$6:$A$9,0),5)-INDEX(Cards!$B$6:$I$9,MATCH(IF(F63-16=16,0,F63-16),Cards!$A$6:$A$9,0),5),INDEX(Cards!$B$6:$I$9,MATCH(F63,Cards!$A$6:$A$9,0),6)-INDEX(Cards!$B$6:$I$9,MATCH(IF(F63-16=16,0,F63-16),Cards!$A$6:$A$9,0),6),INDEX(Cards!$B$6:$I$9,MATCH(F63,Cards!$A$6:$A$9,0),7)-INDEX(Cards!$B$6:$I$9,MATCH(IF(F63-16=16,0,F63-16),Cards!$A$6:$A$9,0),7),INDEX(Cards!$B$6:$I$9,MATCH(F63,Cards!$A$6:$A$9,0),8)-INDEX(Cards!$B$6:$I$9,MATCH(IF(F63-16=16,0,F63-16),Cards!$A$6:$A$9,0),8)),"")</f>
        <v/>
      </c>
      <c r="J63" s="11" t="str">
        <f aca="false">IF(AND(B63&lt;&gt;"",C63&lt;&gt;"",C63&gt;B63),C63-B63,"")</f>
        <v/>
      </c>
      <c r="K63" s="16" t="str">
        <f aca="false">IF(J63="","",IF(ROUND(J63/C63,4)&gt;=0.1,ROUND(J63/C63,4),0))</f>
        <v/>
      </c>
    </row>
    <row r="64" customFormat="false" ht="15" hidden="false" customHeight="false" outlineLevel="0" collapsed="false">
      <c r="A64" s="7"/>
      <c r="B64" s="5"/>
      <c r="C64" s="5"/>
      <c r="D64" s="6"/>
      <c r="E64" s="12" t="str">
        <f aca="false">IF(D64="","",ROUND(D64/28.349523125,2))</f>
        <v/>
      </c>
      <c r="F64" s="10" t="str">
        <f aca="false">IF(E64="","",IF(E64&lt;16,0,IF(E64=16,16,CEILING(E64/16,1)*16)))</f>
        <v/>
      </c>
      <c r="G64" s="12" t="str">
        <f aca="false">IF(OR(E64="",E64&lt;=16),"",E64-FLOOR(E64-0.000001,16))</f>
        <v/>
      </c>
      <c r="H64" s="11" t="str">
        <f aca="false">IF(AND(G64&lt;&gt;"",G64&lt;=3,F64&lt;=48),MIN(INDEX(Cards!$B$6:$I$9,MATCH(F64,Cards!$A$6:$A$9,0),1)-INDEX(Cards!$B$6:$I$9,MATCH(IF(F64-16=16,0,F64-16),Cards!$A$6:$A$9,0),1),INDEX(Cards!$B$6:$I$9,MATCH(F64,Cards!$A$6:$A$9,0),2)-INDEX(Cards!$B$6:$I$9,MATCH(IF(F64-16=16,0,F64-16),Cards!$A$6:$A$9,0),2),INDEX(Cards!$B$6:$I$9,MATCH(F64,Cards!$A$6:$A$9,0),3)-INDEX(Cards!$B$6:$I$9,MATCH(IF(F64-16=16,0,F64-16),Cards!$A$6:$A$9,0),3),INDEX(Cards!$B$6:$I$9,MATCH(F64,Cards!$A$6:$A$9,0),4)-INDEX(Cards!$B$6:$I$9,MATCH(IF(F64-16=16,0,F64-16),Cards!$A$6:$A$9,0),4),INDEX(Cards!$B$6:$I$9,MATCH(F64,Cards!$A$6:$A$9,0),5)-INDEX(Cards!$B$6:$I$9,MATCH(IF(F64-16=16,0,F64-16),Cards!$A$6:$A$9,0),5),INDEX(Cards!$B$6:$I$9,MATCH(F64,Cards!$A$6:$A$9,0),6)-INDEX(Cards!$B$6:$I$9,MATCH(IF(F64-16=16,0,F64-16),Cards!$A$6:$A$9,0),6),INDEX(Cards!$B$6:$I$9,MATCH(F64,Cards!$A$6:$A$9,0),7)-INDEX(Cards!$B$6:$I$9,MATCH(IF(F64-16=16,0,F64-16),Cards!$A$6:$A$9,0),7),INDEX(Cards!$B$6:$I$9,MATCH(F64,Cards!$A$6:$A$9,0),8)-INDEX(Cards!$B$6:$I$9,MATCH(IF(F64-16=16,0,F64-16),Cards!$A$6:$A$9,0),8)),"")</f>
        <v/>
      </c>
      <c r="I64" s="11" t="str">
        <f aca="false">IF(AND(G64&lt;&gt;"",G64&lt;=3,F64&lt;=48),MAX(INDEX(Cards!$B$6:$I$9,MATCH(F64,Cards!$A$6:$A$9,0),1)-INDEX(Cards!$B$6:$I$9,MATCH(IF(F64-16=16,0,F64-16),Cards!$A$6:$A$9,0),1),INDEX(Cards!$B$6:$I$9,MATCH(F64,Cards!$A$6:$A$9,0),2)-INDEX(Cards!$B$6:$I$9,MATCH(IF(F64-16=16,0,F64-16),Cards!$A$6:$A$9,0),2),INDEX(Cards!$B$6:$I$9,MATCH(F64,Cards!$A$6:$A$9,0),3)-INDEX(Cards!$B$6:$I$9,MATCH(IF(F64-16=16,0,F64-16),Cards!$A$6:$A$9,0),3),INDEX(Cards!$B$6:$I$9,MATCH(F64,Cards!$A$6:$A$9,0),4)-INDEX(Cards!$B$6:$I$9,MATCH(IF(F64-16=16,0,F64-16),Cards!$A$6:$A$9,0),4),INDEX(Cards!$B$6:$I$9,MATCH(F64,Cards!$A$6:$A$9,0),5)-INDEX(Cards!$B$6:$I$9,MATCH(IF(F64-16=16,0,F64-16),Cards!$A$6:$A$9,0),5),INDEX(Cards!$B$6:$I$9,MATCH(F64,Cards!$A$6:$A$9,0),6)-INDEX(Cards!$B$6:$I$9,MATCH(IF(F64-16=16,0,F64-16),Cards!$A$6:$A$9,0),6),INDEX(Cards!$B$6:$I$9,MATCH(F64,Cards!$A$6:$A$9,0),7)-INDEX(Cards!$B$6:$I$9,MATCH(IF(F64-16=16,0,F64-16),Cards!$A$6:$A$9,0),7),INDEX(Cards!$B$6:$I$9,MATCH(F64,Cards!$A$6:$A$9,0),8)-INDEX(Cards!$B$6:$I$9,MATCH(IF(F64-16=16,0,F64-16),Cards!$A$6:$A$9,0),8)),"")</f>
        <v/>
      </c>
      <c r="J64" s="11" t="str">
        <f aca="false">IF(AND(B64&lt;&gt;"",C64&lt;&gt;"",C64&gt;B64),C64-B64,"")</f>
        <v/>
      </c>
      <c r="K64" s="16" t="str">
        <f aca="false">IF(J64="","",IF(ROUND(J64/C64,4)&gt;=0.1,ROUND(J64/C64,4),0))</f>
        <v/>
      </c>
    </row>
    <row r="65" customFormat="false" ht="15" hidden="false" customHeight="false" outlineLevel="0" collapsed="false">
      <c r="A65" s="7"/>
      <c r="B65" s="5"/>
      <c r="C65" s="5"/>
      <c r="D65" s="6"/>
      <c r="E65" s="12" t="str">
        <f aca="false">IF(D65="","",ROUND(D65/28.349523125,2))</f>
        <v/>
      </c>
      <c r="F65" s="10" t="str">
        <f aca="false">IF(E65="","",IF(E65&lt;16,0,IF(E65=16,16,CEILING(E65/16,1)*16)))</f>
        <v/>
      </c>
      <c r="G65" s="12" t="str">
        <f aca="false">IF(OR(E65="",E65&lt;=16),"",E65-FLOOR(E65-0.000001,16))</f>
        <v/>
      </c>
      <c r="H65" s="11" t="str">
        <f aca="false">IF(AND(G65&lt;&gt;"",G65&lt;=3,F65&lt;=48),MIN(INDEX(Cards!$B$6:$I$9,MATCH(F65,Cards!$A$6:$A$9,0),1)-INDEX(Cards!$B$6:$I$9,MATCH(IF(F65-16=16,0,F65-16),Cards!$A$6:$A$9,0),1),INDEX(Cards!$B$6:$I$9,MATCH(F65,Cards!$A$6:$A$9,0),2)-INDEX(Cards!$B$6:$I$9,MATCH(IF(F65-16=16,0,F65-16),Cards!$A$6:$A$9,0),2),INDEX(Cards!$B$6:$I$9,MATCH(F65,Cards!$A$6:$A$9,0),3)-INDEX(Cards!$B$6:$I$9,MATCH(IF(F65-16=16,0,F65-16),Cards!$A$6:$A$9,0),3),INDEX(Cards!$B$6:$I$9,MATCH(F65,Cards!$A$6:$A$9,0),4)-INDEX(Cards!$B$6:$I$9,MATCH(IF(F65-16=16,0,F65-16),Cards!$A$6:$A$9,0),4),INDEX(Cards!$B$6:$I$9,MATCH(F65,Cards!$A$6:$A$9,0),5)-INDEX(Cards!$B$6:$I$9,MATCH(IF(F65-16=16,0,F65-16),Cards!$A$6:$A$9,0),5),INDEX(Cards!$B$6:$I$9,MATCH(F65,Cards!$A$6:$A$9,0),6)-INDEX(Cards!$B$6:$I$9,MATCH(IF(F65-16=16,0,F65-16),Cards!$A$6:$A$9,0),6),INDEX(Cards!$B$6:$I$9,MATCH(F65,Cards!$A$6:$A$9,0),7)-INDEX(Cards!$B$6:$I$9,MATCH(IF(F65-16=16,0,F65-16),Cards!$A$6:$A$9,0),7),INDEX(Cards!$B$6:$I$9,MATCH(F65,Cards!$A$6:$A$9,0),8)-INDEX(Cards!$B$6:$I$9,MATCH(IF(F65-16=16,0,F65-16),Cards!$A$6:$A$9,0),8)),"")</f>
        <v/>
      </c>
      <c r="I65" s="11" t="str">
        <f aca="false">IF(AND(G65&lt;&gt;"",G65&lt;=3,F65&lt;=48),MAX(INDEX(Cards!$B$6:$I$9,MATCH(F65,Cards!$A$6:$A$9,0),1)-INDEX(Cards!$B$6:$I$9,MATCH(IF(F65-16=16,0,F65-16),Cards!$A$6:$A$9,0),1),INDEX(Cards!$B$6:$I$9,MATCH(F65,Cards!$A$6:$A$9,0),2)-INDEX(Cards!$B$6:$I$9,MATCH(IF(F65-16=16,0,F65-16),Cards!$A$6:$A$9,0),2),INDEX(Cards!$B$6:$I$9,MATCH(F65,Cards!$A$6:$A$9,0),3)-INDEX(Cards!$B$6:$I$9,MATCH(IF(F65-16=16,0,F65-16),Cards!$A$6:$A$9,0),3),INDEX(Cards!$B$6:$I$9,MATCH(F65,Cards!$A$6:$A$9,0),4)-INDEX(Cards!$B$6:$I$9,MATCH(IF(F65-16=16,0,F65-16),Cards!$A$6:$A$9,0),4),INDEX(Cards!$B$6:$I$9,MATCH(F65,Cards!$A$6:$A$9,0),5)-INDEX(Cards!$B$6:$I$9,MATCH(IF(F65-16=16,0,F65-16),Cards!$A$6:$A$9,0),5),INDEX(Cards!$B$6:$I$9,MATCH(F65,Cards!$A$6:$A$9,0),6)-INDEX(Cards!$B$6:$I$9,MATCH(IF(F65-16=16,0,F65-16),Cards!$A$6:$A$9,0),6),INDEX(Cards!$B$6:$I$9,MATCH(F65,Cards!$A$6:$A$9,0),7)-INDEX(Cards!$B$6:$I$9,MATCH(IF(F65-16=16,0,F65-16),Cards!$A$6:$A$9,0),7),INDEX(Cards!$B$6:$I$9,MATCH(F65,Cards!$A$6:$A$9,0),8)-INDEX(Cards!$B$6:$I$9,MATCH(IF(F65-16=16,0,F65-16),Cards!$A$6:$A$9,0),8)),"")</f>
        <v/>
      </c>
      <c r="J65" s="11" t="str">
        <f aca="false">IF(AND(B65&lt;&gt;"",C65&lt;&gt;"",C65&gt;B65),C65-B65,"")</f>
        <v/>
      </c>
      <c r="K65" s="16" t="str">
        <f aca="false">IF(J65="","",IF(ROUND(J65/C65,4)&gt;=0.1,ROUND(J65/C65,4),0))</f>
        <v/>
      </c>
    </row>
    <row r="66" customFormat="false" ht="15" hidden="false" customHeight="false" outlineLevel="0" collapsed="false">
      <c r="A66" s="7"/>
      <c r="B66" s="5"/>
      <c r="C66" s="5"/>
      <c r="D66" s="6"/>
      <c r="E66" s="12" t="str">
        <f aca="false">IF(D66="","",ROUND(D66/28.349523125,2))</f>
        <v/>
      </c>
      <c r="F66" s="10" t="str">
        <f aca="false">IF(E66="","",IF(E66&lt;16,0,IF(E66=16,16,CEILING(E66/16,1)*16)))</f>
        <v/>
      </c>
      <c r="G66" s="12" t="str">
        <f aca="false">IF(OR(E66="",E66&lt;=16),"",E66-FLOOR(E66-0.000001,16))</f>
        <v/>
      </c>
      <c r="H66" s="11" t="str">
        <f aca="false">IF(AND(G66&lt;&gt;"",G66&lt;=3,F66&lt;=48),MIN(INDEX(Cards!$B$6:$I$9,MATCH(F66,Cards!$A$6:$A$9,0),1)-INDEX(Cards!$B$6:$I$9,MATCH(IF(F66-16=16,0,F66-16),Cards!$A$6:$A$9,0),1),INDEX(Cards!$B$6:$I$9,MATCH(F66,Cards!$A$6:$A$9,0),2)-INDEX(Cards!$B$6:$I$9,MATCH(IF(F66-16=16,0,F66-16),Cards!$A$6:$A$9,0),2),INDEX(Cards!$B$6:$I$9,MATCH(F66,Cards!$A$6:$A$9,0),3)-INDEX(Cards!$B$6:$I$9,MATCH(IF(F66-16=16,0,F66-16),Cards!$A$6:$A$9,0),3),INDEX(Cards!$B$6:$I$9,MATCH(F66,Cards!$A$6:$A$9,0),4)-INDEX(Cards!$B$6:$I$9,MATCH(IF(F66-16=16,0,F66-16),Cards!$A$6:$A$9,0),4),INDEX(Cards!$B$6:$I$9,MATCH(F66,Cards!$A$6:$A$9,0),5)-INDEX(Cards!$B$6:$I$9,MATCH(IF(F66-16=16,0,F66-16),Cards!$A$6:$A$9,0),5),INDEX(Cards!$B$6:$I$9,MATCH(F66,Cards!$A$6:$A$9,0),6)-INDEX(Cards!$B$6:$I$9,MATCH(IF(F66-16=16,0,F66-16),Cards!$A$6:$A$9,0),6),INDEX(Cards!$B$6:$I$9,MATCH(F66,Cards!$A$6:$A$9,0),7)-INDEX(Cards!$B$6:$I$9,MATCH(IF(F66-16=16,0,F66-16),Cards!$A$6:$A$9,0),7),INDEX(Cards!$B$6:$I$9,MATCH(F66,Cards!$A$6:$A$9,0),8)-INDEX(Cards!$B$6:$I$9,MATCH(IF(F66-16=16,0,F66-16),Cards!$A$6:$A$9,0),8)),"")</f>
        <v/>
      </c>
      <c r="I66" s="11" t="str">
        <f aca="false">IF(AND(G66&lt;&gt;"",G66&lt;=3,F66&lt;=48),MAX(INDEX(Cards!$B$6:$I$9,MATCH(F66,Cards!$A$6:$A$9,0),1)-INDEX(Cards!$B$6:$I$9,MATCH(IF(F66-16=16,0,F66-16),Cards!$A$6:$A$9,0),1),INDEX(Cards!$B$6:$I$9,MATCH(F66,Cards!$A$6:$A$9,0),2)-INDEX(Cards!$B$6:$I$9,MATCH(IF(F66-16=16,0,F66-16),Cards!$A$6:$A$9,0),2),INDEX(Cards!$B$6:$I$9,MATCH(F66,Cards!$A$6:$A$9,0),3)-INDEX(Cards!$B$6:$I$9,MATCH(IF(F66-16=16,0,F66-16),Cards!$A$6:$A$9,0),3),INDEX(Cards!$B$6:$I$9,MATCH(F66,Cards!$A$6:$A$9,0),4)-INDEX(Cards!$B$6:$I$9,MATCH(IF(F66-16=16,0,F66-16),Cards!$A$6:$A$9,0),4),INDEX(Cards!$B$6:$I$9,MATCH(F66,Cards!$A$6:$A$9,0),5)-INDEX(Cards!$B$6:$I$9,MATCH(IF(F66-16=16,0,F66-16),Cards!$A$6:$A$9,0),5),INDEX(Cards!$B$6:$I$9,MATCH(F66,Cards!$A$6:$A$9,0),6)-INDEX(Cards!$B$6:$I$9,MATCH(IF(F66-16=16,0,F66-16),Cards!$A$6:$A$9,0),6),INDEX(Cards!$B$6:$I$9,MATCH(F66,Cards!$A$6:$A$9,0),7)-INDEX(Cards!$B$6:$I$9,MATCH(IF(F66-16=16,0,F66-16),Cards!$A$6:$A$9,0),7),INDEX(Cards!$B$6:$I$9,MATCH(F66,Cards!$A$6:$A$9,0),8)-INDEX(Cards!$B$6:$I$9,MATCH(IF(F66-16=16,0,F66-16),Cards!$A$6:$A$9,0),8)),"")</f>
        <v/>
      </c>
      <c r="J66" s="11" t="str">
        <f aca="false">IF(AND(B66&lt;&gt;"",C66&lt;&gt;"",C66&gt;B66),C66-B66,"")</f>
        <v/>
      </c>
      <c r="K66" s="16" t="str">
        <f aca="false">IF(J66="","",IF(ROUND(J66/C66,4)&gt;=0.1,ROUND(J66/C66,4),0))</f>
        <v/>
      </c>
    </row>
    <row r="67" customFormat="false" ht="15" hidden="false" customHeight="false" outlineLevel="0" collapsed="false">
      <c r="A67" s="7"/>
      <c r="B67" s="5"/>
      <c r="C67" s="5"/>
      <c r="D67" s="6"/>
      <c r="E67" s="12" t="str">
        <f aca="false">IF(D67="","",ROUND(D67/28.349523125,2))</f>
        <v/>
      </c>
      <c r="F67" s="10" t="str">
        <f aca="false">IF(E67="","",IF(E67&lt;16,0,IF(E67=16,16,CEILING(E67/16,1)*16)))</f>
        <v/>
      </c>
      <c r="G67" s="12" t="str">
        <f aca="false">IF(OR(E67="",E67&lt;=16),"",E67-FLOOR(E67-0.000001,16))</f>
        <v/>
      </c>
      <c r="H67" s="11" t="str">
        <f aca="false">IF(AND(G67&lt;&gt;"",G67&lt;=3,F67&lt;=48),MIN(INDEX(Cards!$B$6:$I$9,MATCH(F67,Cards!$A$6:$A$9,0),1)-INDEX(Cards!$B$6:$I$9,MATCH(IF(F67-16=16,0,F67-16),Cards!$A$6:$A$9,0),1),INDEX(Cards!$B$6:$I$9,MATCH(F67,Cards!$A$6:$A$9,0),2)-INDEX(Cards!$B$6:$I$9,MATCH(IF(F67-16=16,0,F67-16),Cards!$A$6:$A$9,0),2),INDEX(Cards!$B$6:$I$9,MATCH(F67,Cards!$A$6:$A$9,0),3)-INDEX(Cards!$B$6:$I$9,MATCH(IF(F67-16=16,0,F67-16),Cards!$A$6:$A$9,0),3),INDEX(Cards!$B$6:$I$9,MATCH(F67,Cards!$A$6:$A$9,0),4)-INDEX(Cards!$B$6:$I$9,MATCH(IF(F67-16=16,0,F67-16),Cards!$A$6:$A$9,0),4),INDEX(Cards!$B$6:$I$9,MATCH(F67,Cards!$A$6:$A$9,0),5)-INDEX(Cards!$B$6:$I$9,MATCH(IF(F67-16=16,0,F67-16),Cards!$A$6:$A$9,0),5),INDEX(Cards!$B$6:$I$9,MATCH(F67,Cards!$A$6:$A$9,0),6)-INDEX(Cards!$B$6:$I$9,MATCH(IF(F67-16=16,0,F67-16),Cards!$A$6:$A$9,0),6),INDEX(Cards!$B$6:$I$9,MATCH(F67,Cards!$A$6:$A$9,0),7)-INDEX(Cards!$B$6:$I$9,MATCH(IF(F67-16=16,0,F67-16),Cards!$A$6:$A$9,0),7),INDEX(Cards!$B$6:$I$9,MATCH(F67,Cards!$A$6:$A$9,0),8)-INDEX(Cards!$B$6:$I$9,MATCH(IF(F67-16=16,0,F67-16),Cards!$A$6:$A$9,0),8)),"")</f>
        <v/>
      </c>
      <c r="I67" s="11" t="str">
        <f aca="false">IF(AND(G67&lt;&gt;"",G67&lt;=3,F67&lt;=48),MAX(INDEX(Cards!$B$6:$I$9,MATCH(F67,Cards!$A$6:$A$9,0),1)-INDEX(Cards!$B$6:$I$9,MATCH(IF(F67-16=16,0,F67-16),Cards!$A$6:$A$9,0),1),INDEX(Cards!$B$6:$I$9,MATCH(F67,Cards!$A$6:$A$9,0),2)-INDEX(Cards!$B$6:$I$9,MATCH(IF(F67-16=16,0,F67-16),Cards!$A$6:$A$9,0),2),INDEX(Cards!$B$6:$I$9,MATCH(F67,Cards!$A$6:$A$9,0),3)-INDEX(Cards!$B$6:$I$9,MATCH(IF(F67-16=16,0,F67-16),Cards!$A$6:$A$9,0),3),INDEX(Cards!$B$6:$I$9,MATCH(F67,Cards!$A$6:$A$9,0),4)-INDEX(Cards!$B$6:$I$9,MATCH(IF(F67-16=16,0,F67-16),Cards!$A$6:$A$9,0),4),INDEX(Cards!$B$6:$I$9,MATCH(F67,Cards!$A$6:$A$9,0),5)-INDEX(Cards!$B$6:$I$9,MATCH(IF(F67-16=16,0,F67-16),Cards!$A$6:$A$9,0),5),INDEX(Cards!$B$6:$I$9,MATCH(F67,Cards!$A$6:$A$9,0),6)-INDEX(Cards!$B$6:$I$9,MATCH(IF(F67-16=16,0,F67-16),Cards!$A$6:$A$9,0),6),INDEX(Cards!$B$6:$I$9,MATCH(F67,Cards!$A$6:$A$9,0),7)-INDEX(Cards!$B$6:$I$9,MATCH(IF(F67-16=16,0,F67-16),Cards!$A$6:$A$9,0),7),INDEX(Cards!$B$6:$I$9,MATCH(F67,Cards!$A$6:$A$9,0),8)-INDEX(Cards!$B$6:$I$9,MATCH(IF(F67-16=16,0,F67-16),Cards!$A$6:$A$9,0),8)),"")</f>
        <v/>
      </c>
      <c r="J67" s="11" t="str">
        <f aca="false">IF(AND(B67&lt;&gt;"",C67&lt;&gt;"",C67&gt;B67),C67-B67,"")</f>
        <v/>
      </c>
      <c r="K67" s="16" t="str">
        <f aca="false">IF(J67="","",IF(ROUND(J67/C67,4)&gt;=0.1,ROUND(J67/C67,4),0))</f>
        <v/>
      </c>
    </row>
    <row r="68" customFormat="false" ht="15" hidden="false" customHeight="false" outlineLevel="0" collapsed="false">
      <c r="A68" s="7"/>
      <c r="B68" s="5"/>
      <c r="C68" s="5"/>
      <c r="D68" s="6"/>
      <c r="E68" s="12" t="str">
        <f aca="false">IF(D68="","",ROUND(D68/28.349523125,2))</f>
        <v/>
      </c>
      <c r="F68" s="10" t="str">
        <f aca="false">IF(E68="","",IF(E68&lt;16,0,IF(E68=16,16,CEILING(E68/16,1)*16)))</f>
        <v/>
      </c>
      <c r="G68" s="12" t="str">
        <f aca="false">IF(OR(E68="",E68&lt;=16),"",E68-FLOOR(E68-0.000001,16))</f>
        <v/>
      </c>
      <c r="H68" s="11" t="str">
        <f aca="false">IF(AND(G68&lt;&gt;"",G68&lt;=3,F68&lt;=48),MIN(INDEX(Cards!$B$6:$I$9,MATCH(F68,Cards!$A$6:$A$9,0),1)-INDEX(Cards!$B$6:$I$9,MATCH(IF(F68-16=16,0,F68-16),Cards!$A$6:$A$9,0),1),INDEX(Cards!$B$6:$I$9,MATCH(F68,Cards!$A$6:$A$9,0),2)-INDEX(Cards!$B$6:$I$9,MATCH(IF(F68-16=16,0,F68-16),Cards!$A$6:$A$9,0),2),INDEX(Cards!$B$6:$I$9,MATCH(F68,Cards!$A$6:$A$9,0),3)-INDEX(Cards!$B$6:$I$9,MATCH(IF(F68-16=16,0,F68-16),Cards!$A$6:$A$9,0),3),INDEX(Cards!$B$6:$I$9,MATCH(F68,Cards!$A$6:$A$9,0),4)-INDEX(Cards!$B$6:$I$9,MATCH(IF(F68-16=16,0,F68-16),Cards!$A$6:$A$9,0),4),INDEX(Cards!$B$6:$I$9,MATCH(F68,Cards!$A$6:$A$9,0),5)-INDEX(Cards!$B$6:$I$9,MATCH(IF(F68-16=16,0,F68-16),Cards!$A$6:$A$9,0),5),INDEX(Cards!$B$6:$I$9,MATCH(F68,Cards!$A$6:$A$9,0),6)-INDEX(Cards!$B$6:$I$9,MATCH(IF(F68-16=16,0,F68-16),Cards!$A$6:$A$9,0),6),INDEX(Cards!$B$6:$I$9,MATCH(F68,Cards!$A$6:$A$9,0),7)-INDEX(Cards!$B$6:$I$9,MATCH(IF(F68-16=16,0,F68-16),Cards!$A$6:$A$9,0),7),INDEX(Cards!$B$6:$I$9,MATCH(F68,Cards!$A$6:$A$9,0),8)-INDEX(Cards!$B$6:$I$9,MATCH(IF(F68-16=16,0,F68-16),Cards!$A$6:$A$9,0),8)),"")</f>
        <v/>
      </c>
      <c r="I68" s="11" t="str">
        <f aca="false">IF(AND(G68&lt;&gt;"",G68&lt;=3,F68&lt;=48),MAX(INDEX(Cards!$B$6:$I$9,MATCH(F68,Cards!$A$6:$A$9,0),1)-INDEX(Cards!$B$6:$I$9,MATCH(IF(F68-16=16,0,F68-16),Cards!$A$6:$A$9,0),1),INDEX(Cards!$B$6:$I$9,MATCH(F68,Cards!$A$6:$A$9,0),2)-INDEX(Cards!$B$6:$I$9,MATCH(IF(F68-16=16,0,F68-16),Cards!$A$6:$A$9,0),2),INDEX(Cards!$B$6:$I$9,MATCH(F68,Cards!$A$6:$A$9,0),3)-INDEX(Cards!$B$6:$I$9,MATCH(IF(F68-16=16,0,F68-16),Cards!$A$6:$A$9,0),3),INDEX(Cards!$B$6:$I$9,MATCH(F68,Cards!$A$6:$A$9,0),4)-INDEX(Cards!$B$6:$I$9,MATCH(IF(F68-16=16,0,F68-16),Cards!$A$6:$A$9,0),4),INDEX(Cards!$B$6:$I$9,MATCH(F68,Cards!$A$6:$A$9,0),5)-INDEX(Cards!$B$6:$I$9,MATCH(IF(F68-16=16,0,F68-16),Cards!$A$6:$A$9,0),5),INDEX(Cards!$B$6:$I$9,MATCH(F68,Cards!$A$6:$A$9,0),6)-INDEX(Cards!$B$6:$I$9,MATCH(IF(F68-16=16,0,F68-16),Cards!$A$6:$A$9,0),6),INDEX(Cards!$B$6:$I$9,MATCH(F68,Cards!$A$6:$A$9,0),7)-INDEX(Cards!$B$6:$I$9,MATCH(IF(F68-16=16,0,F68-16),Cards!$A$6:$A$9,0),7),INDEX(Cards!$B$6:$I$9,MATCH(F68,Cards!$A$6:$A$9,0),8)-INDEX(Cards!$B$6:$I$9,MATCH(IF(F68-16=16,0,F68-16),Cards!$A$6:$A$9,0),8)),"")</f>
        <v/>
      </c>
      <c r="J68" s="11" t="str">
        <f aca="false">IF(AND(B68&lt;&gt;"",C68&lt;&gt;"",C68&gt;B68),C68-B68,"")</f>
        <v/>
      </c>
      <c r="K68" s="16" t="str">
        <f aca="false">IF(J68="","",IF(ROUND(J68/C68,4)&gt;=0.1,ROUND(J68/C68,4),0))</f>
        <v/>
      </c>
    </row>
    <row r="69" customFormat="false" ht="15" hidden="false" customHeight="false" outlineLevel="0" collapsed="false">
      <c r="A69" s="7"/>
      <c r="B69" s="5"/>
      <c r="C69" s="5"/>
      <c r="D69" s="6"/>
      <c r="E69" s="12" t="str">
        <f aca="false">IF(D69="","",ROUND(D69/28.349523125,2))</f>
        <v/>
      </c>
      <c r="F69" s="10" t="str">
        <f aca="false">IF(E69="","",IF(E69&lt;16,0,IF(E69=16,16,CEILING(E69/16,1)*16)))</f>
        <v/>
      </c>
      <c r="G69" s="12" t="str">
        <f aca="false">IF(OR(E69="",E69&lt;=16),"",E69-FLOOR(E69-0.000001,16))</f>
        <v/>
      </c>
      <c r="H69" s="11" t="str">
        <f aca="false">IF(AND(G69&lt;&gt;"",G69&lt;=3,F69&lt;=48),MIN(INDEX(Cards!$B$6:$I$9,MATCH(F69,Cards!$A$6:$A$9,0),1)-INDEX(Cards!$B$6:$I$9,MATCH(IF(F69-16=16,0,F69-16),Cards!$A$6:$A$9,0),1),INDEX(Cards!$B$6:$I$9,MATCH(F69,Cards!$A$6:$A$9,0),2)-INDEX(Cards!$B$6:$I$9,MATCH(IF(F69-16=16,0,F69-16),Cards!$A$6:$A$9,0),2),INDEX(Cards!$B$6:$I$9,MATCH(F69,Cards!$A$6:$A$9,0),3)-INDEX(Cards!$B$6:$I$9,MATCH(IF(F69-16=16,0,F69-16),Cards!$A$6:$A$9,0),3),INDEX(Cards!$B$6:$I$9,MATCH(F69,Cards!$A$6:$A$9,0),4)-INDEX(Cards!$B$6:$I$9,MATCH(IF(F69-16=16,0,F69-16),Cards!$A$6:$A$9,0),4),INDEX(Cards!$B$6:$I$9,MATCH(F69,Cards!$A$6:$A$9,0),5)-INDEX(Cards!$B$6:$I$9,MATCH(IF(F69-16=16,0,F69-16),Cards!$A$6:$A$9,0),5),INDEX(Cards!$B$6:$I$9,MATCH(F69,Cards!$A$6:$A$9,0),6)-INDEX(Cards!$B$6:$I$9,MATCH(IF(F69-16=16,0,F69-16),Cards!$A$6:$A$9,0),6),INDEX(Cards!$B$6:$I$9,MATCH(F69,Cards!$A$6:$A$9,0),7)-INDEX(Cards!$B$6:$I$9,MATCH(IF(F69-16=16,0,F69-16),Cards!$A$6:$A$9,0),7),INDEX(Cards!$B$6:$I$9,MATCH(F69,Cards!$A$6:$A$9,0),8)-INDEX(Cards!$B$6:$I$9,MATCH(IF(F69-16=16,0,F69-16),Cards!$A$6:$A$9,0),8)),"")</f>
        <v/>
      </c>
      <c r="I69" s="11" t="str">
        <f aca="false">IF(AND(G69&lt;&gt;"",G69&lt;=3,F69&lt;=48),MAX(INDEX(Cards!$B$6:$I$9,MATCH(F69,Cards!$A$6:$A$9,0),1)-INDEX(Cards!$B$6:$I$9,MATCH(IF(F69-16=16,0,F69-16),Cards!$A$6:$A$9,0),1),INDEX(Cards!$B$6:$I$9,MATCH(F69,Cards!$A$6:$A$9,0),2)-INDEX(Cards!$B$6:$I$9,MATCH(IF(F69-16=16,0,F69-16),Cards!$A$6:$A$9,0),2),INDEX(Cards!$B$6:$I$9,MATCH(F69,Cards!$A$6:$A$9,0),3)-INDEX(Cards!$B$6:$I$9,MATCH(IF(F69-16=16,0,F69-16),Cards!$A$6:$A$9,0),3),INDEX(Cards!$B$6:$I$9,MATCH(F69,Cards!$A$6:$A$9,0),4)-INDEX(Cards!$B$6:$I$9,MATCH(IF(F69-16=16,0,F69-16),Cards!$A$6:$A$9,0),4),INDEX(Cards!$B$6:$I$9,MATCH(F69,Cards!$A$6:$A$9,0),5)-INDEX(Cards!$B$6:$I$9,MATCH(IF(F69-16=16,0,F69-16),Cards!$A$6:$A$9,0),5),INDEX(Cards!$B$6:$I$9,MATCH(F69,Cards!$A$6:$A$9,0),6)-INDEX(Cards!$B$6:$I$9,MATCH(IF(F69-16=16,0,F69-16),Cards!$A$6:$A$9,0),6),INDEX(Cards!$B$6:$I$9,MATCH(F69,Cards!$A$6:$A$9,0),7)-INDEX(Cards!$B$6:$I$9,MATCH(IF(F69-16=16,0,F69-16),Cards!$A$6:$A$9,0),7),INDEX(Cards!$B$6:$I$9,MATCH(F69,Cards!$A$6:$A$9,0),8)-INDEX(Cards!$B$6:$I$9,MATCH(IF(F69-16=16,0,F69-16),Cards!$A$6:$A$9,0),8)),"")</f>
        <v/>
      </c>
      <c r="J69" s="11" t="str">
        <f aca="false">IF(AND(B69&lt;&gt;"",C69&lt;&gt;"",C69&gt;B69),C69-B69,"")</f>
        <v/>
      </c>
      <c r="K69" s="16" t="str">
        <f aca="false">IF(J69="","",IF(ROUND(J69/C69,4)&gt;=0.1,ROUND(J69/C69,4),0))</f>
        <v/>
      </c>
    </row>
    <row r="70" customFormat="false" ht="15" hidden="false" customHeight="false" outlineLevel="0" collapsed="false">
      <c r="A70" s="7"/>
      <c r="B70" s="5"/>
      <c r="C70" s="5"/>
      <c r="D70" s="6"/>
      <c r="E70" s="12" t="str">
        <f aca="false">IF(D70="","",ROUND(D70/28.349523125,2))</f>
        <v/>
      </c>
      <c r="F70" s="10" t="str">
        <f aca="false">IF(E70="","",IF(E70&lt;16,0,IF(E70=16,16,CEILING(E70/16,1)*16)))</f>
        <v/>
      </c>
      <c r="G70" s="12" t="str">
        <f aca="false">IF(OR(E70="",E70&lt;=16),"",E70-FLOOR(E70-0.000001,16))</f>
        <v/>
      </c>
      <c r="H70" s="11" t="str">
        <f aca="false">IF(AND(G70&lt;&gt;"",G70&lt;=3,F70&lt;=48),MIN(INDEX(Cards!$B$6:$I$9,MATCH(F70,Cards!$A$6:$A$9,0),1)-INDEX(Cards!$B$6:$I$9,MATCH(IF(F70-16=16,0,F70-16),Cards!$A$6:$A$9,0),1),INDEX(Cards!$B$6:$I$9,MATCH(F70,Cards!$A$6:$A$9,0),2)-INDEX(Cards!$B$6:$I$9,MATCH(IF(F70-16=16,0,F70-16),Cards!$A$6:$A$9,0),2),INDEX(Cards!$B$6:$I$9,MATCH(F70,Cards!$A$6:$A$9,0),3)-INDEX(Cards!$B$6:$I$9,MATCH(IF(F70-16=16,0,F70-16),Cards!$A$6:$A$9,0),3),INDEX(Cards!$B$6:$I$9,MATCH(F70,Cards!$A$6:$A$9,0),4)-INDEX(Cards!$B$6:$I$9,MATCH(IF(F70-16=16,0,F70-16),Cards!$A$6:$A$9,0),4),INDEX(Cards!$B$6:$I$9,MATCH(F70,Cards!$A$6:$A$9,0),5)-INDEX(Cards!$B$6:$I$9,MATCH(IF(F70-16=16,0,F70-16),Cards!$A$6:$A$9,0),5),INDEX(Cards!$B$6:$I$9,MATCH(F70,Cards!$A$6:$A$9,0),6)-INDEX(Cards!$B$6:$I$9,MATCH(IF(F70-16=16,0,F70-16),Cards!$A$6:$A$9,0),6),INDEX(Cards!$B$6:$I$9,MATCH(F70,Cards!$A$6:$A$9,0),7)-INDEX(Cards!$B$6:$I$9,MATCH(IF(F70-16=16,0,F70-16),Cards!$A$6:$A$9,0),7),INDEX(Cards!$B$6:$I$9,MATCH(F70,Cards!$A$6:$A$9,0),8)-INDEX(Cards!$B$6:$I$9,MATCH(IF(F70-16=16,0,F70-16),Cards!$A$6:$A$9,0),8)),"")</f>
        <v/>
      </c>
      <c r="I70" s="11" t="str">
        <f aca="false">IF(AND(G70&lt;&gt;"",G70&lt;=3,F70&lt;=48),MAX(INDEX(Cards!$B$6:$I$9,MATCH(F70,Cards!$A$6:$A$9,0),1)-INDEX(Cards!$B$6:$I$9,MATCH(IF(F70-16=16,0,F70-16),Cards!$A$6:$A$9,0),1),INDEX(Cards!$B$6:$I$9,MATCH(F70,Cards!$A$6:$A$9,0),2)-INDEX(Cards!$B$6:$I$9,MATCH(IF(F70-16=16,0,F70-16),Cards!$A$6:$A$9,0),2),INDEX(Cards!$B$6:$I$9,MATCH(F70,Cards!$A$6:$A$9,0),3)-INDEX(Cards!$B$6:$I$9,MATCH(IF(F70-16=16,0,F70-16),Cards!$A$6:$A$9,0),3),INDEX(Cards!$B$6:$I$9,MATCH(F70,Cards!$A$6:$A$9,0),4)-INDEX(Cards!$B$6:$I$9,MATCH(IF(F70-16=16,0,F70-16),Cards!$A$6:$A$9,0),4),INDEX(Cards!$B$6:$I$9,MATCH(F70,Cards!$A$6:$A$9,0),5)-INDEX(Cards!$B$6:$I$9,MATCH(IF(F70-16=16,0,F70-16),Cards!$A$6:$A$9,0),5),INDEX(Cards!$B$6:$I$9,MATCH(F70,Cards!$A$6:$A$9,0),6)-INDEX(Cards!$B$6:$I$9,MATCH(IF(F70-16=16,0,F70-16),Cards!$A$6:$A$9,0),6),INDEX(Cards!$B$6:$I$9,MATCH(F70,Cards!$A$6:$A$9,0),7)-INDEX(Cards!$B$6:$I$9,MATCH(IF(F70-16=16,0,F70-16),Cards!$A$6:$A$9,0),7),INDEX(Cards!$B$6:$I$9,MATCH(F70,Cards!$A$6:$A$9,0),8)-INDEX(Cards!$B$6:$I$9,MATCH(IF(F70-16=16,0,F70-16),Cards!$A$6:$A$9,0),8)),"")</f>
        <v/>
      </c>
      <c r="J70" s="11" t="str">
        <f aca="false">IF(AND(B70&lt;&gt;"",C70&lt;&gt;"",C70&gt;B70),C70-B70,"")</f>
        <v/>
      </c>
      <c r="K70" s="16" t="str">
        <f aca="false">IF(J70="","",IF(ROUND(J70/C70,4)&gt;=0.1,ROUND(J70/C70,4),0))</f>
        <v/>
      </c>
    </row>
    <row r="71" customFormat="false" ht="15" hidden="false" customHeight="false" outlineLevel="0" collapsed="false">
      <c r="A71" s="7"/>
      <c r="B71" s="5"/>
      <c r="C71" s="5"/>
      <c r="D71" s="6"/>
      <c r="E71" s="12" t="str">
        <f aca="false">IF(D71="","",ROUND(D71/28.349523125,2))</f>
        <v/>
      </c>
      <c r="F71" s="10" t="str">
        <f aca="false">IF(E71="","",IF(E71&lt;16,0,IF(E71=16,16,CEILING(E71/16,1)*16)))</f>
        <v/>
      </c>
      <c r="G71" s="12" t="str">
        <f aca="false">IF(OR(E71="",E71&lt;=16),"",E71-FLOOR(E71-0.000001,16))</f>
        <v/>
      </c>
      <c r="H71" s="11" t="str">
        <f aca="false">IF(AND(G71&lt;&gt;"",G71&lt;=3,F71&lt;=48),MIN(INDEX(Cards!$B$6:$I$9,MATCH(F71,Cards!$A$6:$A$9,0),1)-INDEX(Cards!$B$6:$I$9,MATCH(IF(F71-16=16,0,F71-16),Cards!$A$6:$A$9,0),1),INDEX(Cards!$B$6:$I$9,MATCH(F71,Cards!$A$6:$A$9,0),2)-INDEX(Cards!$B$6:$I$9,MATCH(IF(F71-16=16,0,F71-16),Cards!$A$6:$A$9,0),2),INDEX(Cards!$B$6:$I$9,MATCH(F71,Cards!$A$6:$A$9,0),3)-INDEX(Cards!$B$6:$I$9,MATCH(IF(F71-16=16,0,F71-16),Cards!$A$6:$A$9,0),3),INDEX(Cards!$B$6:$I$9,MATCH(F71,Cards!$A$6:$A$9,0),4)-INDEX(Cards!$B$6:$I$9,MATCH(IF(F71-16=16,0,F71-16),Cards!$A$6:$A$9,0),4),INDEX(Cards!$B$6:$I$9,MATCH(F71,Cards!$A$6:$A$9,0),5)-INDEX(Cards!$B$6:$I$9,MATCH(IF(F71-16=16,0,F71-16),Cards!$A$6:$A$9,0),5),INDEX(Cards!$B$6:$I$9,MATCH(F71,Cards!$A$6:$A$9,0),6)-INDEX(Cards!$B$6:$I$9,MATCH(IF(F71-16=16,0,F71-16),Cards!$A$6:$A$9,0),6),INDEX(Cards!$B$6:$I$9,MATCH(F71,Cards!$A$6:$A$9,0),7)-INDEX(Cards!$B$6:$I$9,MATCH(IF(F71-16=16,0,F71-16),Cards!$A$6:$A$9,0),7),INDEX(Cards!$B$6:$I$9,MATCH(F71,Cards!$A$6:$A$9,0),8)-INDEX(Cards!$B$6:$I$9,MATCH(IF(F71-16=16,0,F71-16),Cards!$A$6:$A$9,0),8)),"")</f>
        <v/>
      </c>
      <c r="I71" s="11" t="str">
        <f aca="false">IF(AND(G71&lt;&gt;"",G71&lt;=3,F71&lt;=48),MAX(INDEX(Cards!$B$6:$I$9,MATCH(F71,Cards!$A$6:$A$9,0),1)-INDEX(Cards!$B$6:$I$9,MATCH(IF(F71-16=16,0,F71-16),Cards!$A$6:$A$9,0),1),INDEX(Cards!$B$6:$I$9,MATCH(F71,Cards!$A$6:$A$9,0),2)-INDEX(Cards!$B$6:$I$9,MATCH(IF(F71-16=16,0,F71-16),Cards!$A$6:$A$9,0),2),INDEX(Cards!$B$6:$I$9,MATCH(F71,Cards!$A$6:$A$9,0),3)-INDEX(Cards!$B$6:$I$9,MATCH(IF(F71-16=16,0,F71-16),Cards!$A$6:$A$9,0),3),INDEX(Cards!$B$6:$I$9,MATCH(F71,Cards!$A$6:$A$9,0),4)-INDEX(Cards!$B$6:$I$9,MATCH(IF(F71-16=16,0,F71-16),Cards!$A$6:$A$9,0),4),INDEX(Cards!$B$6:$I$9,MATCH(F71,Cards!$A$6:$A$9,0),5)-INDEX(Cards!$B$6:$I$9,MATCH(IF(F71-16=16,0,F71-16),Cards!$A$6:$A$9,0),5),INDEX(Cards!$B$6:$I$9,MATCH(F71,Cards!$A$6:$A$9,0),6)-INDEX(Cards!$B$6:$I$9,MATCH(IF(F71-16=16,0,F71-16),Cards!$A$6:$A$9,0),6),INDEX(Cards!$B$6:$I$9,MATCH(F71,Cards!$A$6:$A$9,0),7)-INDEX(Cards!$B$6:$I$9,MATCH(IF(F71-16=16,0,F71-16),Cards!$A$6:$A$9,0),7),INDEX(Cards!$B$6:$I$9,MATCH(F71,Cards!$A$6:$A$9,0),8)-INDEX(Cards!$B$6:$I$9,MATCH(IF(F71-16=16,0,F71-16),Cards!$A$6:$A$9,0),8)),"")</f>
        <v/>
      </c>
      <c r="J71" s="11" t="str">
        <f aca="false">IF(AND(B71&lt;&gt;"",C71&lt;&gt;"",C71&gt;B71),C71-B71,"")</f>
        <v/>
      </c>
      <c r="K71" s="16" t="str">
        <f aca="false">IF(J71="","",IF(ROUND(J71/C71,4)&gt;=0.1,ROUND(J71/C71,4),0))</f>
        <v/>
      </c>
    </row>
    <row r="72" customFormat="false" ht="15" hidden="false" customHeight="false" outlineLevel="0" collapsed="false">
      <c r="A72" s="7"/>
      <c r="B72" s="5"/>
      <c r="C72" s="5"/>
      <c r="D72" s="6"/>
      <c r="E72" s="12" t="str">
        <f aca="false">IF(D72="","",ROUND(D72/28.349523125,2))</f>
        <v/>
      </c>
      <c r="F72" s="10" t="str">
        <f aca="false">IF(E72="","",IF(E72&lt;16,0,IF(E72=16,16,CEILING(E72/16,1)*16)))</f>
        <v/>
      </c>
      <c r="G72" s="12" t="str">
        <f aca="false">IF(OR(E72="",E72&lt;=16),"",E72-FLOOR(E72-0.000001,16))</f>
        <v/>
      </c>
      <c r="H72" s="11" t="str">
        <f aca="false">IF(AND(G72&lt;&gt;"",G72&lt;=3,F72&lt;=48),MIN(INDEX(Cards!$B$6:$I$9,MATCH(F72,Cards!$A$6:$A$9,0),1)-INDEX(Cards!$B$6:$I$9,MATCH(IF(F72-16=16,0,F72-16),Cards!$A$6:$A$9,0),1),INDEX(Cards!$B$6:$I$9,MATCH(F72,Cards!$A$6:$A$9,0),2)-INDEX(Cards!$B$6:$I$9,MATCH(IF(F72-16=16,0,F72-16),Cards!$A$6:$A$9,0),2),INDEX(Cards!$B$6:$I$9,MATCH(F72,Cards!$A$6:$A$9,0),3)-INDEX(Cards!$B$6:$I$9,MATCH(IF(F72-16=16,0,F72-16),Cards!$A$6:$A$9,0),3),INDEX(Cards!$B$6:$I$9,MATCH(F72,Cards!$A$6:$A$9,0),4)-INDEX(Cards!$B$6:$I$9,MATCH(IF(F72-16=16,0,F72-16),Cards!$A$6:$A$9,0),4),INDEX(Cards!$B$6:$I$9,MATCH(F72,Cards!$A$6:$A$9,0),5)-INDEX(Cards!$B$6:$I$9,MATCH(IF(F72-16=16,0,F72-16),Cards!$A$6:$A$9,0),5),INDEX(Cards!$B$6:$I$9,MATCH(F72,Cards!$A$6:$A$9,0),6)-INDEX(Cards!$B$6:$I$9,MATCH(IF(F72-16=16,0,F72-16),Cards!$A$6:$A$9,0),6),INDEX(Cards!$B$6:$I$9,MATCH(F72,Cards!$A$6:$A$9,0),7)-INDEX(Cards!$B$6:$I$9,MATCH(IF(F72-16=16,0,F72-16),Cards!$A$6:$A$9,0),7),INDEX(Cards!$B$6:$I$9,MATCH(F72,Cards!$A$6:$A$9,0),8)-INDEX(Cards!$B$6:$I$9,MATCH(IF(F72-16=16,0,F72-16),Cards!$A$6:$A$9,0),8)),"")</f>
        <v/>
      </c>
      <c r="I72" s="11" t="str">
        <f aca="false">IF(AND(G72&lt;&gt;"",G72&lt;=3,F72&lt;=48),MAX(INDEX(Cards!$B$6:$I$9,MATCH(F72,Cards!$A$6:$A$9,0),1)-INDEX(Cards!$B$6:$I$9,MATCH(IF(F72-16=16,0,F72-16),Cards!$A$6:$A$9,0),1),INDEX(Cards!$B$6:$I$9,MATCH(F72,Cards!$A$6:$A$9,0),2)-INDEX(Cards!$B$6:$I$9,MATCH(IF(F72-16=16,0,F72-16),Cards!$A$6:$A$9,0),2),INDEX(Cards!$B$6:$I$9,MATCH(F72,Cards!$A$6:$A$9,0),3)-INDEX(Cards!$B$6:$I$9,MATCH(IF(F72-16=16,0,F72-16),Cards!$A$6:$A$9,0),3),INDEX(Cards!$B$6:$I$9,MATCH(F72,Cards!$A$6:$A$9,0),4)-INDEX(Cards!$B$6:$I$9,MATCH(IF(F72-16=16,0,F72-16),Cards!$A$6:$A$9,0),4),INDEX(Cards!$B$6:$I$9,MATCH(F72,Cards!$A$6:$A$9,0),5)-INDEX(Cards!$B$6:$I$9,MATCH(IF(F72-16=16,0,F72-16),Cards!$A$6:$A$9,0),5),INDEX(Cards!$B$6:$I$9,MATCH(F72,Cards!$A$6:$A$9,0),6)-INDEX(Cards!$B$6:$I$9,MATCH(IF(F72-16=16,0,F72-16),Cards!$A$6:$A$9,0),6),INDEX(Cards!$B$6:$I$9,MATCH(F72,Cards!$A$6:$A$9,0),7)-INDEX(Cards!$B$6:$I$9,MATCH(IF(F72-16=16,0,F72-16),Cards!$A$6:$A$9,0),7),INDEX(Cards!$B$6:$I$9,MATCH(F72,Cards!$A$6:$A$9,0),8)-INDEX(Cards!$B$6:$I$9,MATCH(IF(F72-16=16,0,F72-16),Cards!$A$6:$A$9,0),8)),"")</f>
        <v/>
      </c>
      <c r="J72" s="11" t="str">
        <f aca="false">IF(AND(B72&lt;&gt;"",C72&lt;&gt;"",C72&gt;B72),C72-B72,"")</f>
        <v/>
      </c>
      <c r="K72" s="16" t="str">
        <f aca="false">IF(J72="","",IF(ROUND(J72/C72,4)&gt;=0.1,ROUND(J72/C72,4),0))</f>
        <v/>
      </c>
    </row>
    <row r="73" customFormat="false" ht="15" hidden="false" customHeight="false" outlineLevel="0" collapsed="false">
      <c r="A73" s="7"/>
      <c r="B73" s="5"/>
      <c r="C73" s="5"/>
      <c r="D73" s="6"/>
      <c r="E73" s="12" t="str">
        <f aca="false">IF(D73="","",ROUND(D73/28.349523125,2))</f>
        <v/>
      </c>
      <c r="F73" s="10" t="str">
        <f aca="false">IF(E73="","",IF(E73&lt;16,0,IF(E73=16,16,CEILING(E73/16,1)*16)))</f>
        <v/>
      </c>
      <c r="G73" s="12" t="str">
        <f aca="false">IF(OR(E73="",E73&lt;=16),"",E73-FLOOR(E73-0.000001,16))</f>
        <v/>
      </c>
      <c r="H73" s="11" t="str">
        <f aca="false">IF(AND(G73&lt;&gt;"",G73&lt;=3,F73&lt;=48),MIN(INDEX(Cards!$B$6:$I$9,MATCH(F73,Cards!$A$6:$A$9,0),1)-INDEX(Cards!$B$6:$I$9,MATCH(IF(F73-16=16,0,F73-16),Cards!$A$6:$A$9,0),1),INDEX(Cards!$B$6:$I$9,MATCH(F73,Cards!$A$6:$A$9,0),2)-INDEX(Cards!$B$6:$I$9,MATCH(IF(F73-16=16,0,F73-16),Cards!$A$6:$A$9,0),2),INDEX(Cards!$B$6:$I$9,MATCH(F73,Cards!$A$6:$A$9,0),3)-INDEX(Cards!$B$6:$I$9,MATCH(IF(F73-16=16,0,F73-16),Cards!$A$6:$A$9,0),3),INDEX(Cards!$B$6:$I$9,MATCH(F73,Cards!$A$6:$A$9,0),4)-INDEX(Cards!$B$6:$I$9,MATCH(IF(F73-16=16,0,F73-16),Cards!$A$6:$A$9,0),4),INDEX(Cards!$B$6:$I$9,MATCH(F73,Cards!$A$6:$A$9,0),5)-INDEX(Cards!$B$6:$I$9,MATCH(IF(F73-16=16,0,F73-16),Cards!$A$6:$A$9,0),5),INDEX(Cards!$B$6:$I$9,MATCH(F73,Cards!$A$6:$A$9,0),6)-INDEX(Cards!$B$6:$I$9,MATCH(IF(F73-16=16,0,F73-16),Cards!$A$6:$A$9,0),6),INDEX(Cards!$B$6:$I$9,MATCH(F73,Cards!$A$6:$A$9,0),7)-INDEX(Cards!$B$6:$I$9,MATCH(IF(F73-16=16,0,F73-16),Cards!$A$6:$A$9,0),7),INDEX(Cards!$B$6:$I$9,MATCH(F73,Cards!$A$6:$A$9,0),8)-INDEX(Cards!$B$6:$I$9,MATCH(IF(F73-16=16,0,F73-16),Cards!$A$6:$A$9,0),8)),"")</f>
        <v/>
      </c>
      <c r="I73" s="11" t="str">
        <f aca="false">IF(AND(G73&lt;&gt;"",G73&lt;=3,F73&lt;=48),MAX(INDEX(Cards!$B$6:$I$9,MATCH(F73,Cards!$A$6:$A$9,0),1)-INDEX(Cards!$B$6:$I$9,MATCH(IF(F73-16=16,0,F73-16),Cards!$A$6:$A$9,0),1),INDEX(Cards!$B$6:$I$9,MATCH(F73,Cards!$A$6:$A$9,0),2)-INDEX(Cards!$B$6:$I$9,MATCH(IF(F73-16=16,0,F73-16),Cards!$A$6:$A$9,0),2),INDEX(Cards!$B$6:$I$9,MATCH(F73,Cards!$A$6:$A$9,0),3)-INDEX(Cards!$B$6:$I$9,MATCH(IF(F73-16=16,0,F73-16),Cards!$A$6:$A$9,0),3),INDEX(Cards!$B$6:$I$9,MATCH(F73,Cards!$A$6:$A$9,0),4)-INDEX(Cards!$B$6:$I$9,MATCH(IF(F73-16=16,0,F73-16),Cards!$A$6:$A$9,0),4),INDEX(Cards!$B$6:$I$9,MATCH(F73,Cards!$A$6:$A$9,0),5)-INDEX(Cards!$B$6:$I$9,MATCH(IF(F73-16=16,0,F73-16),Cards!$A$6:$A$9,0),5),INDEX(Cards!$B$6:$I$9,MATCH(F73,Cards!$A$6:$A$9,0),6)-INDEX(Cards!$B$6:$I$9,MATCH(IF(F73-16=16,0,F73-16),Cards!$A$6:$A$9,0),6),INDEX(Cards!$B$6:$I$9,MATCH(F73,Cards!$A$6:$A$9,0),7)-INDEX(Cards!$B$6:$I$9,MATCH(IF(F73-16=16,0,F73-16),Cards!$A$6:$A$9,0),7),INDEX(Cards!$B$6:$I$9,MATCH(F73,Cards!$A$6:$A$9,0),8)-INDEX(Cards!$B$6:$I$9,MATCH(IF(F73-16=16,0,F73-16),Cards!$A$6:$A$9,0),8)),"")</f>
        <v/>
      </c>
      <c r="J73" s="11" t="str">
        <f aca="false">IF(AND(B73&lt;&gt;"",C73&lt;&gt;"",C73&gt;B73),C73-B73,"")</f>
        <v/>
      </c>
      <c r="K73" s="16" t="str">
        <f aca="false">IF(J73="","",IF(ROUND(J73/C73,4)&gt;=0.1,ROUND(J73/C73,4),0))</f>
        <v/>
      </c>
    </row>
    <row r="74" customFormat="false" ht="15" hidden="false" customHeight="false" outlineLevel="0" collapsed="false">
      <c r="A74" s="7"/>
      <c r="B74" s="5"/>
      <c r="C74" s="5"/>
      <c r="D74" s="6"/>
      <c r="E74" s="12" t="str">
        <f aca="false">IF(D74="","",ROUND(D74/28.349523125,2))</f>
        <v/>
      </c>
      <c r="F74" s="10" t="str">
        <f aca="false">IF(E74="","",IF(E74&lt;16,0,IF(E74=16,16,CEILING(E74/16,1)*16)))</f>
        <v/>
      </c>
      <c r="G74" s="12" t="str">
        <f aca="false">IF(OR(E74="",E74&lt;=16),"",E74-FLOOR(E74-0.000001,16))</f>
        <v/>
      </c>
      <c r="H74" s="11" t="str">
        <f aca="false">IF(AND(G74&lt;&gt;"",G74&lt;=3,F74&lt;=48),MIN(INDEX(Cards!$B$6:$I$9,MATCH(F74,Cards!$A$6:$A$9,0),1)-INDEX(Cards!$B$6:$I$9,MATCH(IF(F74-16=16,0,F74-16),Cards!$A$6:$A$9,0),1),INDEX(Cards!$B$6:$I$9,MATCH(F74,Cards!$A$6:$A$9,0),2)-INDEX(Cards!$B$6:$I$9,MATCH(IF(F74-16=16,0,F74-16),Cards!$A$6:$A$9,0),2),INDEX(Cards!$B$6:$I$9,MATCH(F74,Cards!$A$6:$A$9,0),3)-INDEX(Cards!$B$6:$I$9,MATCH(IF(F74-16=16,0,F74-16),Cards!$A$6:$A$9,0),3),INDEX(Cards!$B$6:$I$9,MATCH(F74,Cards!$A$6:$A$9,0),4)-INDEX(Cards!$B$6:$I$9,MATCH(IF(F74-16=16,0,F74-16),Cards!$A$6:$A$9,0),4),INDEX(Cards!$B$6:$I$9,MATCH(F74,Cards!$A$6:$A$9,0),5)-INDEX(Cards!$B$6:$I$9,MATCH(IF(F74-16=16,0,F74-16),Cards!$A$6:$A$9,0),5),INDEX(Cards!$B$6:$I$9,MATCH(F74,Cards!$A$6:$A$9,0),6)-INDEX(Cards!$B$6:$I$9,MATCH(IF(F74-16=16,0,F74-16),Cards!$A$6:$A$9,0),6),INDEX(Cards!$B$6:$I$9,MATCH(F74,Cards!$A$6:$A$9,0),7)-INDEX(Cards!$B$6:$I$9,MATCH(IF(F74-16=16,0,F74-16),Cards!$A$6:$A$9,0),7),INDEX(Cards!$B$6:$I$9,MATCH(F74,Cards!$A$6:$A$9,0),8)-INDEX(Cards!$B$6:$I$9,MATCH(IF(F74-16=16,0,F74-16),Cards!$A$6:$A$9,0),8)),"")</f>
        <v/>
      </c>
      <c r="I74" s="11" t="str">
        <f aca="false">IF(AND(G74&lt;&gt;"",G74&lt;=3,F74&lt;=48),MAX(INDEX(Cards!$B$6:$I$9,MATCH(F74,Cards!$A$6:$A$9,0),1)-INDEX(Cards!$B$6:$I$9,MATCH(IF(F74-16=16,0,F74-16),Cards!$A$6:$A$9,0),1),INDEX(Cards!$B$6:$I$9,MATCH(F74,Cards!$A$6:$A$9,0),2)-INDEX(Cards!$B$6:$I$9,MATCH(IF(F74-16=16,0,F74-16),Cards!$A$6:$A$9,0),2),INDEX(Cards!$B$6:$I$9,MATCH(F74,Cards!$A$6:$A$9,0),3)-INDEX(Cards!$B$6:$I$9,MATCH(IF(F74-16=16,0,F74-16),Cards!$A$6:$A$9,0),3),INDEX(Cards!$B$6:$I$9,MATCH(F74,Cards!$A$6:$A$9,0),4)-INDEX(Cards!$B$6:$I$9,MATCH(IF(F74-16=16,0,F74-16),Cards!$A$6:$A$9,0),4),INDEX(Cards!$B$6:$I$9,MATCH(F74,Cards!$A$6:$A$9,0),5)-INDEX(Cards!$B$6:$I$9,MATCH(IF(F74-16=16,0,F74-16),Cards!$A$6:$A$9,0),5),INDEX(Cards!$B$6:$I$9,MATCH(F74,Cards!$A$6:$A$9,0),6)-INDEX(Cards!$B$6:$I$9,MATCH(IF(F74-16=16,0,F74-16),Cards!$A$6:$A$9,0),6),INDEX(Cards!$B$6:$I$9,MATCH(F74,Cards!$A$6:$A$9,0),7)-INDEX(Cards!$B$6:$I$9,MATCH(IF(F74-16=16,0,F74-16),Cards!$A$6:$A$9,0),7),INDEX(Cards!$B$6:$I$9,MATCH(F74,Cards!$A$6:$A$9,0),8)-INDEX(Cards!$B$6:$I$9,MATCH(IF(F74-16=16,0,F74-16),Cards!$A$6:$A$9,0),8)),"")</f>
        <v/>
      </c>
      <c r="J74" s="11" t="str">
        <f aca="false">IF(AND(B74&lt;&gt;"",C74&lt;&gt;"",C74&gt;B74),C74-B74,"")</f>
        <v/>
      </c>
      <c r="K74" s="16" t="str">
        <f aca="false">IF(J74="","",IF(ROUND(J74/C74,4)&gt;=0.1,ROUND(J74/C74,4),0))</f>
        <v/>
      </c>
    </row>
    <row r="75" customFormat="false" ht="15" hidden="false" customHeight="false" outlineLevel="0" collapsed="false">
      <c r="A75" s="7"/>
      <c r="B75" s="5"/>
      <c r="C75" s="5"/>
      <c r="D75" s="6"/>
      <c r="E75" s="12" t="str">
        <f aca="false">IF(D75="","",ROUND(D75/28.349523125,2))</f>
        <v/>
      </c>
      <c r="F75" s="10" t="str">
        <f aca="false">IF(E75="","",IF(E75&lt;16,0,IF(E75=16,16,CEILING(E75/16,1)*16)))</f>
        <v/>
      </c>
      <c r="G75" s="12" t="str">
        <f aca="false">IF(OR(E75="",E75&lt;=16),"",E75-FLOOR(E75-0.000001,16))</f>
        <v/>
      </c>
      <c r="H75" s="11" t="str">
        <f aca="false">IF(AND(G75&lt;&gt;"",G75&lt;=3,F75&lt;=48),MIN(INDEX(Cards!$B$6:$I$9,MATCH(F75,Cards!$A$6:$A$9,0),1)-INDEX(Cards!$B$6:$I$9,MATCH(IF(F75-16=16,0,F75-16),Cards!$A$6:$A$9,0),1),INDEX(Cards!$B$6:$I$9,MATCH(F75,Cards!$A$6:$A$9,0),2)-INDEX(Cards!$B$6:$I$9,MATCH(IF(F75-16=16,0,F75-16),Cards!$A$6:$A$9,0),2),INDEX(Cards!$B$6:$I$9,MATCH(F75,Cards!$A$6:$A$9,0),3)-INDEX(Cards!$B$6:$I$9,MATCH(IF(F75-16=16,0,F75-16),Cards!$A$6:$A$9,0),3),INDEX(Cards!$B$6:$I$9,MATCH(F75,Cards!$A$6:$A$9,0),4)-INDEX(Cards!$B$6:$I$9,MATCH(IF(F75-16=16,0,F75-16),Cards!$A$6:$A$9,0),4),INDEX(Cards!$B$6:$I$9,MATCH(F75,Cards!$A$6:$A$9,0),5)-INDEX(Cards!$B$6:$I$9,MATCH(IF(F75-16=16,0,F75-16),Cards!$A$6:$A$9,0),5),INDEX(Cards!$B$6:$I$9,MATCH(F75,Cards!$A$6:$A$9,0),6)-INDEX(Cards!$B$6:$I$9,MATCH(IF(F75-16=16,0,F75-16),Cards!$A$6:$A$9,0),6),INDEX(Cards!$B$6:$I$9,MATCH(F75,Cards!$A$6:$A$9,0),7)-INDEX(Cards!$B$6:$I$9,MATCH(IF(F75-16=16,0,F75-16),Cards!$A$6:$A$9,0),7),INDEX(Cards!$B$6:$I$9,MATCH(F75,Cards!$A$6:$A$9,0),8)-INDEX(Cards!$B$6:$I$9,MATCH(IF(F75-16=16,0,F75-16),Cards!$A$6:$A$9,0),8)),"")</f>
        <v/>
      </c>
      <c r="I75" s="11" t="str">
        <f aca="false">IF(AND(G75&lt;&gt;"",G75&lt;=3,F75&lt;=48),MAX(INDEX(Cards!$B$6:$I$9,MATCH(F75,Cards!$A$6:$A$9,0),1)-INDEX(Cards!$B$6:$I$9,MATCH(IF(F75-16=16,0,F75-16),Cards!$A$6:$A$9,0),1),INDEX(Cards!$B$6:$I$9,MATCH(F75,Cards!$A$6:$A$9,0),2)-INDEX(Cards!$B$6:$I$9,MATCH(IF(F75-16=16,0,F75-16),Cards!$A$6:$A$9,0),2),INDEX(Cards!$B$6:$I$9,MATCH(F75,Cards!$A$6:$A$9,0),3)-INDEX(Cards!$B$6:$I$9,MATCH(IF(F75-16=16,0,F75-16),Cards!$A$6:$A$9,0),3),INDEX(Cards!$B$6:$I$9,MATCH(F75,Cards!$A$6:$A$9,0),4)-INDEX(Cards!$B$6:$I$9,MATCH(IF(F75-16=16,0,F75-16),Cards!$A$6:$A$9,0),4),INDEX(Cards!$B$6:$I$9,MATCH(F75,Cards!$A$6:$A$9,0),5)-INDEX(Cards!$B$6:$I$9,MATCH(IF(F75-16=16,0,F75-16),Cards!$A$6:$A$9,0),5),INDEX(Cards!$B$6:$I$9,MATCH(F75,Cards!$A$6:$A$9,0),6)-INDEX(Cards!$B$6:$I$9,MATCH(IF(F75-16=16,0,F75-16),Cards!$A$6:$A$9,0),6),INDEX(Cards!$B$6:$I$9,MATCH(F75,Cards!$A$6:$A$9,0),7)-INDEX(Cards!$B$6:$I$9,MATCH(IF(F75-16=16,0,F75-16),Cards!$A$6:$A$9,0),7),INDEX(Cards!$B$6:$I$9,MATCH(F75,Cards!$A$6:$A$9,0),8)-INDEX(Cards!$B$6:$I$9,MATCH(IF(F75-16=16,0,F75-16),Cards!$A$6:$A$9,0),8)),"")</f>
        <v/>
      </c>
      <c r="J75" s="11" t="str">
        <f aca="false">IF(AND(B75&lt;&gt;"",C75&lt;&gt;"",C75&gt;B75),C75-B75,"")</f>
        <v/>
      </c>
      <c r="K75" s="16" t="str">
        <f aca="false">IF(J75="","",IF(ROUND(J75/C75,4)&gt;=0.1,ROUND(J75/C75,4),0))</f>
        <v/>
      </c>
    </row>
    <row r="76" customFormat="false" ht="15" hidden="false" customHeight="false" outlineLevel="0" collapsed="false">
      <c r="A76" s="7"/>
      <c r="B76" s="5"/>
      <c r="C76" s="5"/>
      <c r="D76" s="6"/>
      <c r="E76" s="12" t="str">
        <f aca="false">IF(D76="","",ROUND(D76/28.349523125,2))</f>
        <v/>
      </c>
      <c r="F76" s="10" t="str">
        <f aca="false">IF(E76="","",IF(E76&lt;16,0,IF(E76=16,16,CEILING(E76/16,1)*16)))</f>
        <v/>
      </c>
      <c r="G76" s="12" t="str">
        <f aca="false">IF(OR(E76="",E76&lt;=16),"",E76-FLOOR(E76-0.000001,16))</f>
        <v/>
      </c>
      <c r="H76" s="11" t="str">
        <f aca="false">IF(AND(G76&lt;&gt;"",G76&lt;=3,F76&lt;=48),MIN(INDEX(Cards!$B$6:$I$9,MATCH(F76,Cards!$A$6:$A$9,0),1)-INDEX(Cards!$B$6:$I$9,MATCH(IF(F76-16=16,0,F76-16),Cards!$A$6:$A$9,0),1),INDEX(Cards!$B$6:$I$9,MATCH(F76,Cards!$A$6:$A$9,0),2)-INDEX(Cards!$B$6:$I$9,MATCH(IF(F76-16=16,0,F76-16),Cards!$A$6:$A$9,0),2),INDEX(Cards!$B$6:$I$9,MATCH(F76,Cards!$A$6:$A$9,0),3)-INDEX(Cards!$B$6:$I$9,MATCH(IF(F76-16=16,0,F76-16),Cards!$A$6:$A$9,0),3),INDEX(Cards!$B$6:$I$9,MATCH(F76,Cards!$A$6:$A$9,0),4)-INDEX(Cards!$B$6:$I$9,MATCH(IF(F76-16=16,0,F76-16),Cards!$A$6:$A$9,0),4),INDEX(Cards!$B$6:$I$9,MATCH(F76,Cards!$A$6:$A$9,0),5)-INDEX(Cards!$B$6:$I$9,MATCH(IF(F76-16=16,0,F76-16),Cards!$A$6:$A$9,0),5),INDEX(Cards!$B$6:$I$9,MATCH(F76,Cards!$A$6:$A$9,0),6)-INDEX(Cards!$B$6:$I$9,MATCH(IF(F76-16=16,0,F76-16),Cards!$A$6:$A$9,0),6),INDEX(Cards!$B$6:$I$9,MATCH(F76,Cards!$A$6:$A$9,0),7)-INDEX(Cards!$B$6:$I$9,MATCH(IF(F76-16=16,0,F76-16),Cards!$A$6:$A$9,0),7),INDEX(Cards!$B$6:$I$9,MATCH(F76,Cards!$A$6:$A$9,0),8)-INDEX(Cards!$B$6:$I$9,MATCH(IF(F76-16=16,0,F76-16),Cards!$A$6:$A$9,0),8)),"")</f>
        <v/>
      </c>
      <c r="I76" s="11" t="str">
        <f aca="false">IF(AND(G76&lt;&gt;"",G76&lt;=3,F76&lt;=48),MAX(INDEX(Cards!$B$6:$I$9,MATCH(F76,Cards!$A$6:$A$9,0),1)-INDEX(Cards!$B$6:$I$9,MATCH(IF(F76-16=16,0,F76-16),Cards!$A$6:$A$9,0),1),INDEX(Cards!$B$6:$I$9,MATCH(F76,Cards!$A$6:$A$9,0),2)-INDEX(Cards!$B$6:$I$9,MATCH(IF(F76-16=16,0,F76-16),Cards!$A$6:$A$9,0),2),INDEX(Cards!$B$6:$I$9,MATCH(F76,Cards!$A$6:$A$9,0),3)-INDEX(Cards!$B$6:$I$9,MATCH(IF(F76-16=16,0,F76-16),Cards!$A$6:$A$9,0),3),INDEX(Cards!$B$6:$I$9,MATCH(F76,Cards!$A$6:$A$9,0),4)-INDEX(Cards!$B$6:$I$9,MATCH(IF(F76-16=16,0,F76-16),Cards!$A$6:$A$9,0),4),INDEX(Cards!$B$6:$I$9,MATCH(F76,Cards!$A$6:$A$9,0),5)-INDEX(Cards!$B$6:$I$9,MATCH(IF(F76-16=16,0,F76-16),Cards!$A$6:$A$9,0),5),INDEX(Cards!$B$6:$I$9,MATCH(F76,Cards!$A$6:$A$9,0),6)-INDEX(Cards!$B$6:$I$9,MATCH(IF(F76-16=16,0,F76-16),Cards!$A$6:$A$9,0),6),INDEX(Cards!$B$6:$I$9,MATCH(F76,Cards!$A$6:$A$9,0),7)-INDEX(Cards!$B$6:$I$9,MATCH(IF(F76-16=16,0,F76-16),Cards!$A$6:$A$9,0),7),INDEX(Cards!$B$6:$I$9,MATCH(F76,Cards!$A$6:$A$9,0),8)-INDEX(Cards!$B$6:$I$9,MATCH(IF(F76-16=16,0,F76-16),Cards!$A$6:$A$9,0),8)),"")</f>
        <v/>
      </c>
      <c r="J76" s="11" t="str">
        <f aca="false">IF(AND(B76&lt;&gt;"",C76&lt;&gt;"",C76&gt;B76),C76-B76,"")</f>
        <v/>
      </c>
      <c r="K76" s="16" t="str">
        <f aca="false">IF(J76="","",IF(ROUND(J76/C76,4)&gt;=0.1,ROUND(J76/C76,4),0))</f>
        <v/>
      </c>
    </row>
    <row r="77" customFormat="false" ht="15" hidden="false" customHeight="false" outlineLevel="0" collapsed="false">
      <c r="A77" s="7"/>
      <c r="B77" s="5"/>
      <c r="C77" s="5"/>
      <c r="D77" s="6"/>
      <c r="E77" s="12" t="str">
        <f aca="false">IF(D77="","",ROUND(D77/28.349523125,2))</f>
        <v/>
      </c>
      <c r="F77" s="10" t="str">
        <f aca="false">IF(E77="","",IF(E77&lt;16,0,IF(E77=16,16,CEILING(E77/16,1)*16)))</f>
        <v/>
      </c>
      <c r="G77" s="12" t="str">
        <f aca="false">IF(OR(E77="",E77&lt;=16),"",E77-FLOOR(E77-0.000001,16))</f>
        <v/>
      </c>
      <c r="H77" s="11" t="str">
        <f aca="false">IF(AND(G77&lt;&gt;"",G77&lt;=3,F77&lt;=48),MIN(INDEX(Cards!$B$6:$I$9,MATCH(F77,Cards!$A$6:$A$9,0),1)-INDEX(Cards!$B$6:$I$9,MATCH(IF(F77-16=16,0,F77-16),Cards!$A$6:$A$9,0),1),INDEX(Cards!$B$6:$I$9,MATCH(F77,Cards!$A$6:$A$9,0),2)-INDEX(Cards!$B$6:$I$9,MATCH(IF(F77-16=16,0,F77-16),Cards!$A$6:$A$9,0),2),INDEX(Cards!$B$6:$I$9,MATCH(F77,Cards!$A$6:$A$9,0),3)-INDEX(Cards!$B$6:$I$9,MATCH(IF(F77-16=16,0,F77-16),Cards!$A$6:$A$9,0),3),INDEX(Cards!$B$6:$I$9,MATCH(F77,Cards!$A$6:$A$9,0),4)-INDEX(Cards!$B$6:$I$9,MATCH(IF(F77-16=16,0,F77-16),Cards!$A$6:$A$9,0),4),INDEX(Cards!$B$6:$I$9,MATCH(F77,Cards!$A$6:$A$9,0),5)-INDEX(Cards!$B$6:$I$9,MATCH(IF(F77-16=16,0,F77-16),Cards!$A$6:$A$9,0),5),INDEX(Cards!$B$6:$I$9,MATCH(F77,Cards!$A$6:$A$9,0),6)-INDEX(Cards!$B$6:$I$9,MATCH(IF(F77-16=16,0,F77-16),Cards!$A$6:$A$9,0),6),INDEX(Cards!$B$6:$I$9,MATCH(F77,Cards!$A$6:$A$9,0),7)-INDEX(Cards!$B$6:$I$9,MATCH(IF(F77-16=16,0,F77-16),Cards!$A$6:$A$9,0),7),INDEX(Cards!$B$6:$I$9,MATCH(F77,Cards!$A$6:$A$9,0),8)-INDEX(Cards!$B$6:$I$9,MATCH(IF(F77-16=16,0,F77-16),Cards!$A$6:$A$9,0),8)),"")</f>
        <v/>
      </c>
      <c r="I77" s="11" t="str">
        <f aca="false">IF(AND(G77&lt;&gt;"",G77&lt;=3,F77&lt;=48),MAX(INDEX(Cards!$B$6:$I$9,MATCH(F77,Cards!$A$6:$A$9,0),1)-INDEX(Cards!$B$6:$I$9,MATCH(IF(F77-16=16,0,F77-16),Cards!$A$6:$A$9,0),1),INDEX(Cards!$B$6:$I$9,MATCH(F77,Cards!$A$6:$A$9,0),2)-INDEX(Cards!$B$6:$I$9,MATCH(IF(F77-16=16,0,F77-16),Cards!$A$6:$A$9,0),2),INDEX(Cards!$B$6:$I$9,MATCH(F77,Cards!$A$6:$A$9,0),3)-INDEX(Cards!$B$6:$I$9,MATCH(IF(F77-16=16,0,F77-16),Cards!$A$6:$A$9,0),3),INDEX(Cards!$B$6:$I$9,MATCH(F77,Cards!$A$6:$A$9,0),4)-INDEX(Cards!$B$6:$I$9,MATCH(IF(F77-16=16,0,F77-16),Cards!$A$6:$A$9,0),4),INDEX(Cards!$B$6:$I$9,MATCH(F77,Cards!$A$6:$A$9,0),5)-INDEX(Cards!$B$6:$I$9,MATCH(IF(F77-16=16,0,F77-16),Cards!$A$6:$A$9,0),5),INDEX(Cards!$B$6:$I$9,MATCH(F77,Cards!$A$6:$A$9,0),6)-INDEX(Cards!$B$6:$I$9,MATCH(IF(F77-16=16,0,F77-16),Cards!$A$6:$A$9,0),6),INDEX(Cards!$B$6:$I$9,MATCH(F77,Cards!$A$6:$A$9,0),7)-INDEX(Cards!$B$6:$I$9,MATCH(IF(F77-16=16,0,F77-16),Cards!$A$6:$A$9,0),7),INDEX(Cards!$B$6:$I$9,MATCH(F77,Cards!$A$6:$A$9,0),8)-INDEX(Cards!$B$6:$I$9,MATCH(IF(F77-16=16,0,F77-16),Cards!$A$6:$A$9,0),8)),"")</f>
        <v/>
      </c>
      <c r="J77" s="11" t="str">
        <f aca="false">IF(AND(B77&lt;&gt;"",C77&lt;&gt;"",C77&gt;B77),C77-B77,"")</f>
        <v/>
      </c>
      <c r="K77" s="16" t="str">
        <f aca="false">IF(J77="","",IF(ROUND(J77/C77,4)&gt;=0.1,ROUND(J77/C77,4),0))</f>
        <v/>
      </c>
    </row>
    <row r="78" customFormat="false" ht="15" hidden="false" customHeight="false" outlineLevel="0" collapsed="false">
      <c r="A78" s="7"/>
      <c r="B78" s="5"/>
      <c r="C78" s="5"/>
      <c r="D78" s="6"/>
      <c r="E78" s="12" t="str">
        <f aca="false">IF(D78="","",ROUND(D78/28.349523125,2))</f>
        <v/>
      </c>
      <c r="F78" s="10" t="str">
        <f aca="false">IF(E78="","",IF(E78&lt;16,0,IF(E78=16,16,CEILING(E78/16,1)*16)))</f>
        <v/>
      </c>
      <c r="G78" s="12" t="str">
        <f aca="false">IF(OR(E78="",E78&lt;=16),"",E78-FLOOR(E78-0.000001,16))</f>
        <v/>
      </c>
      <c r="H78" s="11" t="str">
        <f aca="false">IF(AND(G78&lt;&gt;"",G78&lt;=3,F78&lt;=48),MIN(INDEX(Cards!$B$6:$I$9,MATCH(F78,Cards!$A$6:$A$9,0),1)-INDEX(Cards!$B$6:$I$9,MATCH(IF(F78-16=16,0,F78-16),Cards!$A$6:$A$9,0),1),INDEX(Cards!$B$6:$I$9,MATCH(F78,Cards!$A$6:$A$9,0),2)-INDEX(Cards!$B$6:$I$9,MATCH(IF(F78-16=16,0,F78-16),Cards!$A$6:$A$9,0),2),INDEX(Cards!$B$6:$I$9,MATCH(F78,Cards!$A$6:$A$9,0),3)-INDEX(Cards!$B$6:$I$9,MATCH(IF(F78-16=16,0,F78-16),Cards!$A$6:$A$9,0),3),INDEX(Cards!$B$6:$I$9,MATCH(F78,Cards!$A$6:$A$9,0),4)-INDEX(Cards!$B$6:$I$9,MATCH(IF(F78-16=16,0,F78-16),Cards!$A$6:$A$9,0),4),INDEX(Cards!$B$6:$I$9,MATCH(F78,Cards!$A$6:$A$9,0),5)-INDEX(Cards!$B$6:$I$9,MATCH(IF(F78-16=16,0,F78-16),Cards!$A$6:$A$9,0),5),INDEX(Cards!$B$6:$I$9,MATCH(F78,Cards!$A$6:$A$9,0),6)-INDEX(Cards!$B$6:$I$9,MATCH(IF(F78-16=16,0,F78-16),Cards!$A$6:$A$9,0),6),INDEX(Cards!$B$6:$I$9,MATCH(F78,Cards!$A$6:$A$9,0),7)-INDEX(Cards!$B$6:$I$9,MATCH(IF(F78-16=16,0,F78-16),Cards!$A$6:$A$9,0),7),INDEX(Cards!$B$6:$I$9,MATCH(F78,Cards!$A$6:$A$9,0),8)-INDEX(Cards!$B$6:$I$9,MATCH(IF(F78-16=16,0,F78-16),Cards!$A$6:$A$9,0),8)),"")</f>
        <v/>
      </c>
      <c r="I78" s="11" t="str">
        <f aca="false">IF(AND(G78&lt;&gt;"",G78&lt;=3,F78&lt;=48),MAX(INDEX(Cards!$B$6:$I$9,MATCH(F78,Cards!$A$6:$A$9,0),1)-INDEX(Cards!$B$6:$I$9,MATCH(IF(F78-16=16,0,F78-16),Cards!$A$6:$A$9,0),1),INDEX(Cards!$B$6:$I$9,MATCH(F78,Cards!$A$6:$A$9,0),2)-INDEX(Cards!$B$6:$I$9,MATCH(IF(F78-16=16,0,F78-16),Cards!$A$6:$A$9,0),2),INDEX(Cards!$B$6:$I$9,MATCH(F78,Cards!$A$6:$A$9,0),3)-INDEX(Cards!$B$6:$I$9,MATCH(IF(F78-16=16,0,F78-16),Cards!$A$6:$A$9,0),3),INDEX(Cards!$B$6:$I$9,MATCH(F78,Cards!$A$6:$A$9,0),4)-INDEX(Cards!$B$6:$I$9,MATCH(IF(F78-16=16,0,F78-16),Cards!$A$6:$A$9,0),4),INDEX(Cards!$B$6:$I$9,MATCH(F78,Cards!$A$6:$A$9,0),5)-INDEX(Cards!$B$6:$I$9,MATCH(IF(F78-16=16,0,F78-16),Cards!$A$6:$A$9,0),5),INDEX(Cards!$B$6:$I$9,MATCH(F78,Cards!$A$6:$A$9,0),6)-INDEX(Cards!$B$6:$I$9,MATCH(IF(F78-16=16,0,F78-16),Cards!$A$6:$A$9,0),6),INDEX(Cards!$B$6:$I$9,MATCH(F78,Cards!$A$6:$A$9,0),7)-INDEX(Cards!$B$6:$I$9,MATCH(IF(F78-16=16,0,F78-16),Cards!$A$6:$A$9,0),7),INDEX(Cards!$B$6:$I$9,MATCH(F78,Cards!$A$6:$A$9,0),8)-INDEX(Cards!$B$6:$I$9,MATCH(IF(F78-16=16,0,F78-16),Cards!$A$6:$A$9,0),8)),"")</f>
        <v/>
      </c>
      <c r="J78" s="11" t="str">
        <f aca="false">IF(AND(B78&lt;&gt;"",C78&lt;&gt;"",C78&gt;B78),C78-B78,"")</f>
        <v/>
      </c>
      <c r="K78" s="16" t="str">
        <f aca="false">IF(J78="","",IF(ROUND(J78/C78,4)&gt;=0.1,ROUND(J78/C78,4),0))</f>
        <v/>
      </c>
    </row>
    <row r="79" customFormat="false" ht="15" hidden="false" customHeight="false" outlineLevel="0" collapsed="false">
      <c r="A79" s="7"/>
      <c r="B79" s="5"/>
      <c r="C79" s="5"/>
      <c r="D79" s="6"/>
      <c r="E79" s="12" t="str">
        <f aca="false">IF(D79="","",ROUND(D79/28.349523125,2))</f>
        <v/>
      </c>
      <c r="F79" s="10" t="str">
        <f aca="false">IF(E79="","",IF(E79&lt;16,0,IF(E79=16,16,CEILING(E79/16,1)*16)))</f>
        <v/>
      </c>
      <c r="G79" s="12" t="str">
        <f aca="false">IF(OR(E79="",E79&lt;=16),"",E79-FLOOR(E79-0.000001,16))</f>
        <v/>
      </c>
      <c r="H79" s="11" t="str">
        <f aca="false">IF(AND(G79&lt;&gt;"",G79&lt;=3,F79&lt;=48),MIN(INDEX(Cards!$B$6:$I$9,MATCH(F79,Cards!$A$6:$A$9,0),1)-INDEX(Cards!$B$6:$I$9,MATCH(IF(F79-16=16,0,F79-16),Cards!$A$6:$A$9,0),1),INDEX(Cards!$B$6:$I$9,MATCH(F79,Cards!$A$6:$A$9,0),2)-INDEX(Cards!$B$6:$I$9,MATCH(IF(F79-16=16,0,F79-16),Cards!$A$6:$A$9,0),2),INDEX(Cards!$B$6:$I$9,MATCH(F79,Cards!$A$6:$A$9,0),3)-INDEX(Cards!$B$6:$I$9,MATCH(IF(F79-16=16,0,F79-16),Cards!$A$6:$A$9,0),3),INDEX(Cards!$B$6:$I$9,MATCH(F79,Cards!$A$6:$A$9,0),4)-INDEX(Cards!$B$6:$I$9,MATCH(IF(F79-16=16,0,F79-16),Cards!$A$6:$A$9,0),4),INDEX(Cards!$B$6:$I$9,MATCH(F79,Cards!$A$6:$A$9,0),5)-INDEX(Cards!$B$6:$I$9,MATCH(IF(F79-16=16,0,F79-16),Cards!$A$6:$A$9,0),5),INDEX(Cards!$B$6:$I$9,MATCH(F79,Cards!$A$6:$A$9,0),6)-INDEX(Cards!$B$6:$I$9,MATCH(IF(F79-16=16,0,F79-16),Cards!$A$6:$A$9,0),6),INDEX(Cards!$B$6:$I$9,MATCH(F79,Cards!$A$6:$A$9,0),7)-INDEX(Cards!$B$6:$I$9,MATCH(IF(F79-16=16,0,F79-16),Cards!$A$6:$A$9,0),7),INDEX(Cards!$B$6:$I$9,MATCH(F79,Cards!$A$6:$A$9,0),8)-INDEX(Cards!$B$6:$I$9,MATCH(IF(F79-16=16,0,F79-16),Cards!$A$6:$A$9,0),8)),"")</f>
        <v/>
      </c>
      <c r="I79" s="11" t="str">
        <f aca="false">IF(AND(G79&lt;&gt;"",G79&lt;=3,F79&lt;=48),MAX(INDEX(Cards!$B$6:$I$9,MATCH(F79,Cards!$A$6:$A$9,0),1)-INDEX(Cards!$B$6:$I$9,MATCH(IF(F79-16=16,0,F79-16),Cards!$A$6:$A$9,0),1),INDEX(Cards!$B$6:$I$9,MATCH(F79,Cards!$A$6:$A$9,0),2)-INDEX(Cards!$B$6:$I$9,MATCH(IF(F79-16=16,0,F79-16),Cards!$A$6:$A$9,0),2),INDEX(Cards!$B$6:$I$9,MATCH(F79,Cards!$A$6:$A$9,0),3)-INDEX(Cards!$B$6:$I$9,MATCH(IF(F79-16=16,0,F79-16),Cards!$A$6:$A$9,0),3),INDEX(Cards!$B$6:$I$9,MATCH(F79,Cards!$A$6:$A$9,0),4)-INDEX(Cards!$B$6:$I$9,MATCH(IF(F79-16=16,0,F79-16),Cards!$A$6:$A$9,0),4),INDEX(Cards!$B$6:$I$9,MATCH(F79,Cards!$A$6:$A$9,0),5)-INDEX(Cards!$B$6:$I$9,MATCH(IF(F79-16=16,0,F79-16),Cards!$A$6:$A$9,0),5),INDEX(Cards!$B$6:$I$9,MATCH(F79,Cards!$A$6:$A$9,0),6)-INDEX(Cards!$B$6:$I$9,MATCH(IF(F79-16=16,0,F79-16),Cards!$A$6:$A$9,0),6),INDEX(Cards!$B$6:$I$9,MATCH(F79,Cards!$A$6:$A$9,0),7)-INDEX(Cards!$B$6:$I$9,MATCH(IF(F79-16=16,0,F79-16),Cards!$A$6:$A$9,0),7),INDEX(Cards!$B$6:$I$9,MATCH(F79,Cards!$A$6:$A$9,0),8)-INDEX(Cards!$B$6:$I$9,MATCH(IF(F79-16=16,0,F79-16),Cards!$A$6:$A$9,0),8)),"")</f>
        <v/>
      </c>
      <c r="J79" s="11" t="str">
        <f aca="false">IF(AND(B79&lt;&gt;"",C79&lt;&gt;"",C79&gt;B79),C79-B79,"")</f>
        <v/>
      </c>
      <c r="K79" s="16" t="str">
        <f aca="false">IF(J79="","",IF(ROUND(J79/C79,4)&gt;=0.1,ROUND(J79/C79,4),0))</f>
        <v/>
      </c>
    </row>
    <row r="80" customFormat="false" ht="15" hidden="false" customHeight="false" outlineLevel="0" collapsed="false">
      <c r="A80" s="7"/>
      <c r="B80" s="5"/>
      <c r="C80" s="5"/>
      <c r="D80" s="6"/>
      <c r="E80" s="12" t="str">
        <f aca="false">IF(D80="","",ROUND(D80/28.349523125,2))</f>
        <v/>
      </c>
      <c r="F80" s="10" t="str">
        <f aca="false">IF(E80="","",IF(E80&lt;16,0,IF(E80=16,16,CEILING(E80/16,1)*16)))</f>
        <v/>
      </c>
      <c r="G80" s="12" t="str">
        <f aca="false">IF(OR(E80="",E80&lt;=16),"",E80-FLOOR(E80-0.000001,16))</f>
        <v/>
      </c>
      <c r="H80" s="11" t="str">
        <f aca="false">IF(AND(G80&lt;&gt;"",G80&lt;=3,F80&lt;=48),MIN(INDEX(Cards!$B$6:$I$9,MATCH(F80,Cards!$A$6:$A$9,0),1)-INDEX(Cards!$B$6:$I$9,MATCH(IF(F80-16=16,0,F80-16),Cards!$A$6:$A$9,0),1),INDEX(Cards!$B$6:$I$9,MATCH(F80,Cards!$A$6:$A$9,0),2)-INDEX(Cards!$B$6:$I$9,MATCH(IF(F80-16=16,0,F80-16),Cards!$A$6:$A$9,0),2),INDEX(Cards!$B$6:$I$9,MATCH(F80,Cards!$A$6:$A$9,0),3)-INDEX(Cards!$B$6:$I$9,MATCH(IF(F80-16=16,0,F80-16),Cards!$A$6:$A$9,0),3),INDEX(Cards!$B$6:$I$9,MATCH(F80,Cards!$A$6:$A$9,0),4)-INDEX(Cards!$B$6:$I$9,MATCH(IF(F80-16=16,0,F80-16),Cards!$A$6:$A$9,0),4),INDEX(Cards!$B$6:$I$9,MATCH(F80,Cards!$A$6:$A$9,0),5)-INDEX(Cards!$B$6:$I$9,MATCH(IF(F80-16=16,0,F80-16),Cards!$A$6:$A$9,0),5),INDEX(Cards!$B$6:$I$9,MATCH(F80,Cards!$A$6:$A$9,0),6)-INDEX(Cards!$B$6:$I$9,MATCH(IF(F80-16=16,0,F80-16),Cards!$A$6:$A$9,0),6),INDEX(Cards!$B$6:$I$9,MATCH(F80,Cards!$A$6:$A$9,0),7)-INDEX(Cards!$B$6:$I$9,MATCH(IF(F80-16=16,0,F80-16),Cards!$A$6:$A$9,0),7),INDEX(Cards!$B$6:$I$9,MATCH(F80,Cards!$A$6:$A$9,0),8)-INDEX(Cards!$B$6:$I$9,MATCH(IF(F80-16=16,0,F80-16),Cards!$A$6:$A$9,0),8)),"")</f>
        <v/>
      </c>
      <c r="I80" s="11" t="str">
        <f aca="false">IF(AND(G80&lt;&gt;"",G80&lt;=3,F80&lt;=48),MAX(INDEX(Cards!$B$6:$I$9,MATCH(F80,Cards!$A$6:$A$9,0),1)-INDEX(Cards!$B$6:$I$9,MATCH(IF(F80-16=16,0,F80-16),Cards!$A$6:$A$9,0),1),INDEX(Cards!$B$6:$I$9,MATCH(F80,Cards!$A$6:$A$9,0),2)-INDEX(Cards!$B$6:$I$9,MATCH(IF(F80-16=16,0,F80-16),Cards!$A$6:$A$9,0),2),INDEX(Cards!$B$6:$I$9,MATCH(F80,Cards!$A$6:$A$9,0),3)-INDEX(Cards!$B$6:$I$9,MATCH(IF(F80-16=16,0,F80-16),Cards!$A$6:$A$9,0),3),INDEX(Cards!$B$6:$I$9,MATCH(F80,Cards!$A$6:$A$9,0),4)-INDEX(Cards!$B$6:$I$9,MATCH(IF(F80-16=16,0,F80-16),Cards!$A$6:$A$9,0),4),INDEX(Cards!$B$6:$I$9,MATCH(F80,Cards!$A$6:$A$9,0),5)-INDEX(Cards!$B$6:$I$9,MATCH(IF(F80-16=16,0,F80-16),Cards!$A$6:$A$9,0),5),INDEX(Cards!$B$6:$I$9,MATCH(F80,Cards!$A$6:$A$9,0),6)-INDEX(Cards!$B$6:$I$9,MATCH(IF(F80-16=16,0,F80-16),Cards!$A$6:$A$9,0),6),INDEX(Cards!$B$6:$I$9,MATCH(F80,Cards!$A$6:$A$9,0),7)-INDEX(Cards!$B$6:$I$9,MATCH(IF(F80-16=16,0,F80-16),Cards!$A$6:$A$9,0),7),INDEX(Cards!$B$6:$I$9,MATCH(F80,Cards!$A$6:$A$9,0),8)-INDEX(Cards!$B$6:$I$9,MATCH(IF(F80-16=16,0,F80-16),Cards!$A$6:$A$9,0),8)),"")</f>
        <v/>
      </c>
      <c r="J80" s="11" t="str">
        <f aca="false">IF(AND(B80&lt;&gt;"",C80&lt;&gt;"",C80&gt;B80),C80-B80,"")</f>
        <v/>
      </c>
      <c r="K80" s="16" t="str">
        <f aca="false">IF(J80="","",IF(ROUND(J80/C80,4)&gt;=0.1,ROUND(J80/C80,4),0))</f>
        <v/>
      </c>
    </row>
    <row r="81" customFormat="false" ht="15" hidden="false" customHeight="false" outlineLevel="0" collapsed="false">
      <c r="A81" s="7"/>
      <c r="B81" s="5"/>
      <c r="C81" s="5"/>
      <c r="D81" s="6"/>
      <c r="E81" s="12" t="str">
        <f aca="false">IF(D81="","",ROUND(D81/28.349523125,2))</f>
        <v/>
      </c>
      <c r="F81" s="10" t="str">
        <f aca="false">IF(E81="","",IF(E81&lt;16,0,IF(E81=16,16,CEILING(E81/16,1)*16)))</f>
        <v/>
      </c>
      <c r="G81" s="12" t="str">
        <f aca="false">IF(OR(E81="",E81&lt;=16),"",E81-FLOOR(E81-0.000001,16))</f>
        <v/>
      </c>
      <c r="H81" s="11" t="str">
        <f aca="false">IF(AND(G81&lt;&gt;"",G81&lt;=3,F81&lt;=48),MIN(INDEX(Cards!$B$6:$I$9,MATCH(F81,Cards!$A$6:$A$9,0),1)-INDEX(Cards!$B$6:$I$9,MATCH(IF(F81-16=16,0,F81-16),Cards!$A$6:$A$9,0),1),INDEX(Cards!$B$6:$I$9,MATCH(F81,Cards!$A$6:$A$9,0),2)-INDEX(Cards!$B$6:$I$9,MATCH(IF(F81-16=16,0,F81-16),Cards!$A$6:$A$9,0),2),INDEX(Cards!$B$6:$I$9,MATCH(F81,Cards!$A$6:$A$9,0),3)-INDEX(Cards!$B$6:$I$9,MATCH(IF(F81-16=16,0,F81-16),Cards!$A$6:$A$9,0),3),INDEX(Cards!$B$6:$I$9,MATCH(F81,Cards!$A$6:$A$9,0),4)-INDEX(Cards!$B$6:$I$9,MATCH(IF(F81-16=16,0,F81-16),Cards!$A$6:$A$9,0),4),INDEX(Cards!$B$6:$I$9,MATCH(F81,Cards!$A$6:$A$9,0),5)-INDEX(Cards!$B$6:$I$9,MATCH(IF(F81-16=16,0,F81-16),Cards!$A$6:$A$9,0),5),INDEX(Cards!$B$6:$I$9,MATCH(F81,Cards!$A$6:$A$9,0),6)-INDEX(Cards!$B$6:$I$9,MATCH(IF(F81-16=16,0,F81-16),Cards!$A$6:$A$9,0),6),INDEX(Cards!$B$6:$I$9,MATCH(F81,Cards!$A$6:$A$9,0),7)-INDEX(Cards!$B$6:$I$9,MATCH(IF(F81-16=16,0,F81-16),Cards!$A$6:$A$9,0),7),INDEX(Cards!$B$6:$I$9,MATCH(F81,Cards!$A$6:$A$9,0),8)-INDEX(Cards!$B$6:$I$9,MATCH(IF(F81-16=16,0,F81-16),Cards!$A$6:$A$9,0),8)),"")</f>
        <v/>
      </c>
      <c r="I81" s="11" t="str">
        <f aca="false">IF(AND(G81&lt;&gt;"",G81&lt;=3,F81&lt;=48),MAX(INDEX(Cards!$B$6:$I$9,MATCH(F81,Cards!$A$6:$A$9,0),1)-INDEX(Cards!$B$6:$I$9,MATCH(IF(F81-16=16,0,F81-16),Cards!$A$6:$A$9,0),1),INDEX(Cards!$B$6:$I$9,MATCH(F81,Cards!$A$6:$A$9,0),2)-INDEX(Cards!$B$6:$I$9,MATCH(IF(F81-16=16,0,F81-16),Cards!$A$6:$A$9,0),2),INDEX(Cards!$B$6:$I$9,MATCH(F81,Cards!$A$6:$A$9,0),3)-INDEX(Cards!$B$6:$I$9,MATCH(IF(F81-16=16,0,F81-16),Cards!$A$6:$A$9,0),3),INDEX(Cards!$B$6:$I$9,MATCH(F81,Cards!$A$6:$A$9,0),4)-INDEX(Cards!$B$6:$I$9,MATCH(IF(F81-16=16,0,F81-16),Cards!$A$6:$A$9,0),4),INDEX(Cards!$B$6:$I$9,MATCH(F81,Cards!$A$6:$A$9,0),5)-INDEX(Cards!$B$6:$I$9,MATCH(IF(F81-16=16,0,F81-16),Cards!$A$6:$A$9,0),5),INDEX(Cards!$B$6:$I$9,MATCH(F81,Cards!$A$6:$A$9,0),6)-INDEX(Cards!$B$6:$I$9,MATCH(IF(F81-16=16,0,F81-16),Cards!$A$6:$A$9,0),6),INDEX(Cards!$B$6:$I$9,MATCH(F81,Cards!$A$6:$A$9,0),7)-INDEX(Cards!$B$6:$I$9,MATCH(IF(F81-16=16,0,F81-16),Cards!$A$6:$A$9,0),7),INDEX(Cards!$B$6:$I$9,MATCH(F81,Cards!$A$6:$A$9,0),8)-INDEX(Cards!$B$6:$I$9,MATCH(IF(F81-16=16,0,F81-16),Cards!$A$6:$A$9,0),8)),"")</f>
        <v/>
      </c>
      <c r="J81" s="11" t="str">
        <f aca="false">IF(AND(B81&lt;&gt;"",C81&lt;&gt;"",C81&gt;B81),C81-B81,"")</f>
        <v/>
      </c>
      <c r="K81" s="16" t="str">
        <f aca="false">IF(J81="","",IF(ROUND(J81/C81,4)&gt;=0.1,ROUND(J81/C81,4),0))</f>
        <v/>
      </c>
    </row>
    <row r="82" customFormat="false" ht="15" hidden="false" customHeight="false" outlineLevel="0" collapsed="false">
      <c r="A82" s="7"/>
      <c r="B82" s="5"/>
      <c r="C82" s="5"/>
      <c r="D82" s="6"/>
      <c r="E82" s="12" t="str">
        <f aca="false">IF(D82="","",ROUND(D82/28.349523125,2))</f>
        <v/>
      </c>
      <c r="F82" s="10" t="str">
        <f aca="false">IF(E82="","",IF(E82&lt;16,0,IF(E82=16,16,CEILING(E82/16,1)*16)))</f>
        <v/>
      </c>
      <c r="G82" s="12" t="str">
        <f aca="false">IF(OR(E82="",E82&lt;=16),"",E82-FLOOR(E82-0.000001,16))</f>
        <v/>
      </c>
      <c r="H82" s="11" t="str">
        <f aca="false">IF(AND(G82&lt;&gt;"",G82&lt;=3,F82&lt;=48),MIN(INDEX(Cards!$B$6:$I$9,MATCH(F82,Cards!$A$6:$A$9,0),1)-INDEX(Cards!$B$6:$I$9,MATCH(IF(F82-16=16,0,F82-16),Cards!$A$6:$A$9,0),1),INDEX(Cards!$B$6:$I$9,MATCH(F82,Cards!$A$6:$A$9,0),2)-INDEX(Cards!$B$6:$I$9,MATCH(IF(F82-16=16,0,F82-16),Cards!$A$6:$A$9,0),2),INDEX(Cards!$B$6:$I$9,MATCH(F82,Cards!$A$6:$A$9,0),3)-INDEX(Cards!$B$6:$I$9,MATCH(IF(F82-16=16,0,F82-16),Cards!$A$6:$A$9,0),3),INDEX(Cards!$B$6:$I$9,MATCH(F82,Cards!$A$6:$A$9,0),4)-INDEX(Cards!$B$6:$I$9,MATCH(IF(F82-16=16,0,F82-16),Cards!$A$6:$A$9,0),4),INDEX(Cards!$B$6:$I$9,MATCH(F82,Cards!$A$6:$A$9,0),5)-INDEX(Cards!$B$6:$I$9,MATCH(IF(F82-16=16,0,F82-16),Cards!$A$6:$A$9,0),5),INDEX(Cards!$B$6:$I$9,MATCH(F82,Cards!$A$6:$A$9,0),6)-INDEX(Cards!$B$6:$I$9,MATCH(IF(F82-16=16,0,F82-16),Cards!$A$6:$A$9,0),6),INDEX(Cards!$B$6:$I$9,MATCH(F82,Cards!$A$6:$A$9,0),7)-INDEX(Cards!$B$6:$I$9,MATCH(IF(F82-16=16,0,F82-16),Cards!$A$6:$A$9,0),7),INDEX(Cards!$B$6:$I$9,MATCH(F82,Cards!$A$6:$A$9,0),8)-INDEX(Cards!$B$6:$I$9,MATCH(IF(F82-16=16,0,F82-16),Cards!$A$6:$A$9,0),8)),"")</f>
        <v/>
      </c>
      <c r="I82" s="11" t="str">
        <f aca="false">IF(AND(G82&lt;&gt;"",G82&lt;=3,F82&lt;=48),MAX(INDEX(Cards!$B$6:$I$9,MATCH(F82,Cards!$A$6:$A$9,0),1)-INDEX(Cards!$B$6:$I$9,MATCH(IF(F82-16=16,0,F82-16),Cards!$A$6:$A$9,0),1),INDEX(Cards!$B$6:$I$9,MATCH(F82,Cards!$A$6:$A$9,0),2)-INDEX(Cards!$B$6:$I$9,MATCH(IF(F82-16=16,0,F82-16),Cards!$A$6:$A$9,0),2),INDEX(Cards!$B$6:$I$9,MATCH(F82,Cards!$A$6:$A$9,0),3)-INDEX(Cards!$B$6:$I$9,MATCH(IF(F82-16=16,0,F82-16),Cards!$A$6:$A$9,0),3),INDEX(Cards!$B$6:$I$9,MATCH(F82,Cards!$A$6:$A$9,0),4)-INDEX(Cards!$B$6:$I$9,MATCH(IF(F82-16=16,0,F82-16),Cards!$A$6:$A$9,0),4),INDEX(Cards!$B$6:$I$9,MATCH(F82,Cards!$A$6:$A$9,0),5)-INDEX(Cards!$B$6:$I$9,MATCH(IF(F82-16=16,0,F82-16),Cards!$A$6:$A$9,0),5),INDEX(Cards!$B$6:$I$9,MATCH(F82,Cards!$A$6:$A$9,0),6)-INDEX(Cards!$B$6:$I$9,MATCH(IF(F82-16=16,0,F82-16),Cards!$A$6:$A$9,0),6),INDEX(Cards!$B$6:$I$9,MATCH(F82,Cards!$A$6:$A$9,0),7)-INDEX(Cards!$B$6:$I$9,MATCH(IF(F82-16=16,0,F82-16),Cards!$A$6:$A$9,0),7),INDEX(Cards!$B$6:$I$9,MATCH(F82,Cards!$A$6:$A$9,0),8)-INDEX(Cards!$B$6:$I$9,MATCH(IF(F82-16=16,0,F82-16),Cards!$A$6:$A$9,0),8)),"")</f>
        <v/>
      </c>
      <c r="J82" s="11" t="str">
        <f aca="false">IF(AND(B82&lt;&gt;"",C82&lt;&gt;"",C82&gt;B82),C82-B82,"")</f>
        <v/>
      </c>
      <c r="K82" s="16" t="str">
        <f aca="false">IF(J82="","",IF(ROUND(J82/C82,4)&gt;=0.1,ROUND(J82/C82,4),0))</f>
        <v/>
      </c>
    </row>
    <row r="83" customFormat="false" ht="15" hidden="false" customHeight="false" outlineLevel="0" collapsed="false">
      <c r="A83" s="7"/>
      <c r="B83" s="5"/>
      <c r="C83" s="5"/>
      <c r="D83" s="6"/>
      <c r="E83" s="12" t="str">
        <f aca="false">IF(D83="","",ROUND(D83/28.349523125,2))</f>
        <v/>
      </c>
      <c r="F83" s="10" t="str">
        <f aca="false">IF(E83="","",IF(E83&lt;16,0,IF(E83=16,16,CEILING(E83/16,1)*16)))</f>
        <v/>
      </c>
      <c r="G83" s="12" t="str">
        <f aca="false">IF(OR(E83="",E83&lt;=16),"",E83-FLOOR(E83-0.000001,16))</f>
        <v/>
      </c>
      <c r="H83" s="11" t="str">
        <f aca="false">IF(AND(G83&lt;&gt;"",G83&lt;=3,F83&lt;=48),MIN(INDEX(Cards!$B$6:$I$9,MATCH(F83,Cards!$A$6:$A$9,0),1)-INDEX(Cards!$B$6:$I$9,MATCH(IF(F83-16=16,0,F83-16),Cards!$A$6:$A$9,0),1),INDEX(Cards!$B$6:$I$9,MATCH(F83,Cards!$A$6:$A$9,0),2)-INDEX(Cards!$B$6:$I$9,MATCH(IF(F83-16=16,0,F83-16),Cards!$A$6:$A$9,0),2),INDEX(Cards!$B$6:$I$9,MATCH(F83,Cards!$A$6:$A$9,0),3)-INDEX(Cards!$B$6:$I$9,MATCH(IF(F83-16=16,0,F83-16),Cards!$A$6:$A$9,0),3),INDEX(Cards!$B$6:$I$9,MATCH(F83,Cards!$A$6:$A$9,0),4)-INDEX(Cards!$B$6:$I$9,MATCH(IF(F83-16=16,0,F83-16),Cards!$A$6:$A$9,0),4),INDEX(Cards!$B$6:$I$9,MATCH(F83,Cards!$A$6:$A$9,0),5)-INDEX(Cards!$B$6:$I$9,MATCH(IF(F83-16=16,0,F83-16),Cards!$A$6:$A$9,0),5),INDEX(Cards!$B$6:$I$9,MATCH(F83,Cards!$A$6:$A$9,0),6)-INDEX(Cards!$B$6:$I$9,MATCH(IF(F83-16=16,0,F83-16),Cards!$A$6:$A$9,0),6),INDEX(Cards!$B$6:$I$9,MATCH(F83,Cards!$A$6:$A$9,0),7)-INDEX(Cards!$B$6:$I$9,MATCH(IF(F83-16=16,0,F83-16),Cards!$A$6:$A$9,0),7),INDEX(Cards!$B$6:$I$9,MATCH(F83,Cards!$A$6:$A$9,0),8)-INDEX(Cards!$B$6:$I$9,MATCH(IF(F83-16=16,0,F83-16),Cards!$A$6:$A$9,0),8)),"")</f>
        <v/>
      </c>
      <c r="I83" s="11" t="str">
        <f aca="false">IF(AND(G83&lt;&gt;"",G83&lt;=3,F83&lt;=48),MAX(INDEX(Cards!$B$6:$I$9,MATCH(F83,Cards!$A$6:$A$9,0),1)-INDEX(Cards!$B$6:$I$9,MATCH(IF(F83-16=16,0,F83-16),Cards!$A$6:$A$9,0),1),INDEX(Cards!$B$6:$I$9,MATCH(F83,Cards!$A$6:$A$9,0),2)-INDEX(Cards!$B$6:$I$9,MATCH(IF(F83-16=16,0,F83-16),Cards!$A$6:$A$9,0),2),INDEX(Cards!$B$6:$I$9,MATCH(F83,Cards!$A$6:$A$9,0),3)-INDEX(Cards!$B$6:$I$9,MATCH(IF(F83-16=16,0,F83-16),Cards!$A$6:$A$9,0),3),INDEX(Cards!$B$6:$I$9,MATCH(F83,Cards!$A$6:$A$9,0),4)-INDEX(Cards!$B$6:$I$9,MATCH(IF(F83-16=16,0,F83-16),Cards!$A$6:$A$9,0),4),INDEX(Cards!$B$6:$I$9,MATCH(F83,Cards!$A$6:$A$9,0),5)-INDEX(Cards!$B$6:$I$9,MATCH(IF(F83-16=16,0,F83-16),Cards!$A$6:$A$9,0),5),INDEX(Cards!$B$6:$I$9,MATCH(F83,Cards!$A$6:$A$9,0),6)-INDEX(Cards!$B$6:$I$9,MATCH(IF(F83-16=16,0,F83-16),Cards!$A$6:$A$9,0),6),INDEX(Cards!$B$6:$I$9,MATCH(F83,Cards!$A$6:$A$9,0),7)-INDEX(Cards!$B$6:$I$9,MATCH(IF(F83-16=16,0,F83-16),Cards!$A$6:$A$9,0),7),INDEX(Cards!$B$6:$I$9,MATCH(F83,Cards!$A$6:$A$9,0),8)-INDEX(Cards!$B$6:$I$9,MATCH(IF(F83-16=16,0,F83-16),Cards!$A$6:$A$9,0),8)),"")</f>
        <v/>
      </c>
      <c r="J83" s="11" t="str">
        <f aca="false">IF(AND(B83&lt;&gt;"",C83&lt;&gt;"",C83&gt;B83),C83-B83,"")</f>
        <v/>
      </c>
      <c r="K83" s="16" t="str">
        <f aca="false">IF(J83="","",IF(ROUND(J83/C83,4)&gt;=0.1,ROUND(J83/C83,4),0))</f>
        <v/>
      </c>
    </row>
    <row r="84" customFormat="false" ht="15" hidden="false" customHeight="false" outlineLevel="0" collapsed="false">
      <c r="A84" s="7"/>
      <c r="B84" s="5"/>
      <c r="C84" s="5"/>
      <c r="D84" s="6"/>
      <c r="E84" s="12" t="str">
        <f aca="false">IF(D84="","",ROUND(D84/28.349523125,2))</f>
        <v/>
      </c>
      <c r="F84" s="10" t="str">
        <f aca="false">IF(E84="","",IF(E84&lt;16,0,IF(E84=16,16,CEILING(E84/16,1)*16)))</f>
        <v/>
      </c>
      <c r="G84" s="12" t="str">
        <f aca="false">IF(OR(E84="",E84&lt;=16),"",E84-FLOOR(E84-0.000001,16))</f>
        <v/>
      </c>
      <c r="H84" s="11" t="str">
        <f aca="false">IF(AND(G84&lt;&gt;"",G84&lt;=3,F84&lt;=48),MIN(INDEX(Cards!$B$6:$I$9,MATCH(F84,Cards!$A$6:$A$9,0),1)-INDEX(Cards!$B$6:$I$9,MATCH(IF(F84-16=16,0,F84-16),Cards!$A$6:$A$9,0),1),INDEX(Cards!$B$6:$I$9,MATCH(F84,Cards!$A$6:$A$9,0),2)-INDEX(Cards!$B$6:$I$9,MATCH(IF(F84-16=16,0,F84-16),Cards!$A$6:$A$9,0),2),INDEX(Cards!$B$6:$I$9,MATCH(F84,Cards!$A$6:$A$9,0),3)-INDEX(Cards!$B$6:$I$9,MATCH(IF(F84-16=16,0,F84-16),Cards!$A$6:$A$9,0),3),INDEX(Cards!$B$6:$I$9,MATCH(F84,Cards!$A$6:$A$9,0),4)-INDEX(Cards!$B$6:$I$9,MATCH(IF(F84-16=16,0,F84-16),Cards!$A$6:$A$9,0),4),INDEX(Cards!$B$6:$I$9,MATCH(F84,Cards!$A$6:$A$9,0),5)-INDEX(Cards!$B$6:$I$9,MATCH(IF(F84-16=16,0,F84-16),Cards!$A$6:$A$9,0),5),INDEX(Cards!$B$6:$I$9,MATCH(F84,Cards!$A$6:$A$9,0),6)-INDEX(Cards!$B$6:$I$9,MATCH(IF(F84-16=16,0,F84-16),Cards!$A$6:$A$9,0),6),INDEX(Cards!$B$6:$I$9,MATCH(F84,Cards!$A$6:$A$9,0),7)-INDEX(Cards!$B$6:$I$9,MATCH(IF(F84-16=16,0,F84-16),Cards!$A$6:$A$9,0),7),INDEX(Cards!$B$6:$I$9,MATCH(F84,Cards!$A$6:$A$9,0),8)-INDEX(Cards!$B$6:$I$9,MATCH(IF(F84-16=16,0,F84-16),Cards!$A$6:$A$9,0),8)),"")</f>
        <v/>
      </c>
      <c r="I84" s="11" t="str">
        <f aca="false">IF(AND(G84&lt;&gt;"",G84&lt;=3,F84&lt;=48),MAX(INDEX(Cards!$B$6:$I$9,MATCH(F84,Cards!$A$6:$A$9,0),1)-INDEX(Cards!$B$6:$I$9,MATCH(IF(F84-16=16,0,F84-16),Cards!$A$6:$A$9,0),1),INDEX(Cards!$B$6:$I$9,MATCH(F84,Cards!$A$6:$A$9,0),2)-INDEX(Cards!$B$6:$I$9,MATCH(IF(F84-16=16,0,F84-16),Cards!$A$6:$A$9,0),2),INDEX(Cards!$B$6:$I$9,MATCH(F84,Cards!$A$6:$A$9,0),3)-INDEX(Cards!$B$6:$I$9,MATCH(IF(F84-16=16,0,F84-16),Cards!$A$6:$A$9,0),3),INDEX(Cards!$B$6:$I$9,MATCH(F84,Cards!$A$6:$A$9,0),4)-INDEX(Cards!$B$6:$I$9,MATCH(IF(F84-16=16,0,F84-16),Cards!$A$6:$A$9,0),4),INDEX(Cards!$B$6:$I$9,MATCH(F84,Cards!$A$6:$A$9,0),5)-INDEX(Cards!$B$6:$I$9,MATCH(IF(F84-16=16,0,F84-16),Cards!$A$6:$A$9,0),5),INDEX(Cards!$B$6:$I$9,MATCH(F84,Cards!$A$6:$A$9,0),6)-INDEX(Cards!$B$6:$I$9,MATCH(IF(F84-16=16,0,F84-16),Cards!$A$6:$A$9,0),6),INDEX(Cards!$B$6:$I$9,MATCH(F84,Cards!$A$6:$A$9,0),7)-INDEX(Cards!$B$6:$I$9,MATCH(IF(F84-16=16,0,F84-16),Cards!$A$6:$A$9,0),7),INDEX(Cards!$B$6:$I$9,MATCH(F84,Cards!$A$6:$A$9,0),8)-INDEX(Cards!$B$6:$I$9,MATCH(IF(F84-16=16,0,F84-16),Cards!$A$6:$A$9,0),8)),"")</f>
        <v/>
      </c>
      <c r="J84" s="11" t="str">
        <f aca="false">IF(AND(B84&lt;&gt;"",C84&lt;&gt;"",C84&gt;B84),C84-B84,"")</f>
        <v/>
      </c>
      <c r="K84" s="16" t="str">
        <f aca="false">IF(J84="","",IF(ROUND(J84/C84,4)&gt;=0.1,ROUND(J84/C84,4),0))</f>
        <v/>
      </c>
    </row>
    <row r="85" customFormat="false" ht="15" hidden="false" customHeight="false" outlineLevel="0" collapsed="false">
      <c r="A85" s="7"/>
      <c r="B85" s="5"/>
      <c r="C85" s="5"/>
      <c r="D85" s="6"/>
      <c r="E85" s="12" t="str">
        <f aca="false">IF(D85="","",ROUND(D85/28.349523125,2))</f>
        <v/>
      </c>
      <c r="F85" s="10" t="str">
        <f aca="false">IF(E85="","",IF(E85&lt;16,0,IF(E85=16,16,CEILING(E85/16,1)*16)))</f>
        <v/>
      </c>
      <c r="G85" s="12" t="str">
        <f aca="false">IF(OR(E85="",E85&lt;=16),"",E85-FLOOR(E85-0.000001,16))</f>
        <v/>
      </c>
      <c r="H85" s="11" t="str">
        <f aca="false">IF(AND(G85&lt;&gt;"",G85&lt;=3,F85&lt;=48),MIN(INDEX(Cards!$B$6:$I$9,MATCH(F85,Cards!$A$6:$A$9,0),1)-INDEX(Cards!$B$6:$I$9,MATCH(IF(F85-16=16,0,F85-16),Cards!$A$6:$A$9,0),1),INDEX(Cards!$B$6:$I$9,MATCH(F85,Cards!$A$6:$A$9,0),2)-INDEX(Cards!$B$6:$I$9,MATCH(IF(F85-16=16,0,F85-16),Cards!$A$6:$A$9,0),2),INDEX(Cards!$B$6:$I$9,MATCH(F85,Cards!$A$6:$A$9,0),3)-INDEX(Cards!$B$6:$I$9,MATCH(IF(F85-16=16,0,F85-16),Cards!$A$6:$A$9,0),3),INDEX(Cards!$B$6:$I$9,MATCH(F85,Cards!$A$6:$A$9,0),4)-INDEX(Cards!$B$6:$I$9,MATCH(IF(F85-16=16,0,F85-16),Cards!$A$6:$A$9,0),4),INDEX(Cards!$B$6:$I$9,MATCH(F85,Cards!$A$6:$A$9,0),5)-INDEX(Cards!$B$6:$I$9,MATCH(IF(F85-16=16,0,F85-16),Cards!$A$6:$A$9,0),5),INDEX(Cards!$B$6:$I$9,MATCH(F85,Cards!$A$6:$A$9,0),6)-INDEX(Cards!$B$6:$I$9,MATCH(IF(F85-16=16,0,F85-16),Cards!$A$6:$A$9,0),6),INDEX(Cards!$B$6:$I$9,MATCH(F85,Cards!$A$6:$A$9,0),7)-INDEX(Cards!$B$6:$I$9,MATCH(IF(F85-16=16,0,F85-16),Cards!$A$6:$A$9,0),7),INDEX(Cards!$B$6:$I$9,MATCH(F85,Cards!$A$6:$A$9,0),8)-INDEX(Cards!$B$6:$I$9,MATCH(IF(F85-16=16,0,F85-16),Cards!$A$6:$A$9,0),8)),"")</f>
        <v/>
      </c>
      <c r="I85" s="11" t="str">
        <f aca="false">IF(AND(G85&lt;&gt;"",G85&lt;=3,F85&lt;=48),MAX(INDEX(Cards!$B$6:$I$9,MATCH(F85,Cards!$A$6:$A$9,0),1)-INDEX(Cards!$B$6:$I$9,MATCH(IF(F85-16=16,0,F85-16),Cards!$A$6:$A$9,0),1),INDEX(Cards!$B$6:$I$9,MATCH(F85,Cards!$A$6:$A$9,0),2)-INDEX(Cards!$B$6:$I$9,MATCH(IF(F85-16=16,0,F85-16),Cards!$A$6:$A$9,0),2),INDEX(Cards!$B$6:$I$9,MATCH(F85,Cards!$A$6:$A$9,0),3)-INDEX(Cards!$B$6:$I$9,MATCH(IF(F85-16=16,0,F85-16),Cards!$A$6:$A$9,0),3),INDEX(Cards!$B$6:$I$9,MATCH(F85,Cards!$A$6:$A$9,0),4)-INDEX(Cards!$B$6:$I$9,MATCH(IF(F85-16=16,0,F85-16),Cards!$A$6:$A$9,0),4),INDEX(Cards!$B$6:$I$9,MATCH(F85,Cards!$A$6:$A$9,0),5)-INDEX(Cards!$B$6:$I$9,MATCH(IF(F85-16=16,0,F85-16),Cards!$A$6:$A$9,0),5),INDEX(Cards!$B$6:$I$9,MATCH(F85,Cards!$A$6:$A$9,0),6)-INDEX(Cards!$B$6:$I$9,MATCH(IF(F85-16=16,0,F85-16),Cards!$A$6:$A$9,0),6),INDEX(Cards!$B$6:$I$9,MATCH(F85,Cards!$A$6:$A$9,0),7)-INDEX(Cards!$B$6:$I$9,MATCH(IF(F85-16=16,0,F85-16),Cards!$A$6:$A$9,0),7),INDEX(Cards!$B$6:$I$9,MATCH(F85,Cards!$A$6:$A$9,0),8)-INDEX(Cards!$B$6:$I$9,MATCH(IF(F85-16=16,0,F85-16),Cards!$A$6:$A$9,0),8)),"")</f>
        <v/>
      </c>
      <c r="J85" s="11" t="str">
        <f aca="false">IF(AND(B85&lt;&gt;"",C85&lt;&gt;"",C85&gt;B85),C85-B85,"")</f>
        <v/>
      </c>
      <c r="K85" s="16" t="str">
        <f aca="false">IF(J85="","",IF(ROUND(J85/C85,4)&gt;=0.1,ROUND(J85/C85,4),0))</f>
        <v/>
      </c>
    </row>
    <row r="86" customFormat="false" ht="15" hidden="false" customHeight="false" outlineLevel="0" collapsed="false">
      <c r="A86" s="7"/>
      <c r="B86" s="5"/>
      <c r="C86" s="5"/>
      <c r="D86" s="6"/>
      <c r="E86" s="12" t="str">
        <f aca="false">IF(D86="","",ROUND(D86/28.349523125,2))</f>
        <v/>
      </c>
      <c r="F86" s="10" t="str">
        <f aca="false">IF(E86="","",IF(E86&lt;16,0,IF(E86=16,16,CEILING(E86/16,1)*16)))</f>
        <v/>
      </c>
      <c r="G86" s="12" t="str">
        <f aca="false">IF(OR(E86="",E86&lt;=16),"",E86-FLOOR(E86-0.000001,16))</f>
        <v/>
      </c>
      <c r="H86" s="11" t="str">
        <f aca="false">IF(AND(G86&lt;&gt;"",G86&lt;=3,F86&lt;=48),MIN(INDEX(Cards!$B$6:$I$9,MATCH(F86,Cards!$A$6:$A$9,0),1)-INDEX(Cards!$B$6:$I$9,MATCH(IF(F86-16=16,0,F86-16),Cards!$A$6:$A$9,0),1),INDEX(Cards!$B$6:$I$9,MATCH(F86,Cards!$A$6:$A$9,0),2)-INDEX(Cards!$B$6:$I$9,MATCH(IF(F86-16=16,0,F86-16),Cards!$A$6:$A$9,0),2),INDEX(Cards!$B$6:$I$9,MATCH(F86,Cards!$A$6:$A$9,0),3)-INDEX(Cards!$B$6:$I$9,MATCH(IF(F86-16=16,0,F86-16),Cards!$A$6:$A$9,0),3),INDEX(Cards!$B$6:$I$9,MATCH(F86,Cards!$A$6:$A$9,0),4)-INDEX(Cards!$B$6:$I$9,MATCH(IF(F86-16=16,0,F86-16),Cards!$A$6:$A$9,0),4),INDEX(Cards!$B$6:$I$9,MATCH(F86,Cards!$A$6:$A$9,0),5)-INDEX(Cards!$B$6:$I$9,MATCH(IF(F86-16=16,0,F86-16),Cards!$A$6:$A$9,0),5),INDEX(Cards!$B$6:$I$9,MATCH(F86,Cards!$A$6:$A$9,0),6)-INDEX(Cards!$B$6:$I$9,MATCH(IF(F86-16=16,0,F86-16),Cards!$A$6:$A$9,0),6),INDEX(Cards!$B$6:$I$9,MATCH(F86,Cards!$A$6:$A$9,0),7)-INDEX(Cards!$B$6:$I$9,MATCH(IF(F86-16=16,0,F86-16),Cards!$A$6:$A$9,0),7),INDEX(Cards!$B$6:$I$9,MATCH(F86,Cards!$A$6:$A$9,0),8)-INDEX(Cards!$B$6:$I$9,MATCH(IF(F86-16=16,0,F86-16),Cards!$A$6:$A$9,0),8)),"")</f>
        <v/>
      </c>
      <c r="I86" s="11" t="str">
        <f aca="false">IF(AND(G86&lt;&gt;"",G86&lt;=3,F86&lt;=48),MAX(INDEX(Cards!$B$6:$I$9,MATCH(F86,Cards!$A$6:$A$9,0),1)-INDEX(Cards!$B$6:$I$9,MATCH(IF(F86-16=16,0,F86-16),Cards!$A$6:$A$9,0),1),INDEX(Cards!$B$6:$I$9,MATCH(F86,Cards!$A$6:$A$9,0),2)-INDEX(Cards!$B$6:$I$9,MATCH(IF(F86-16=16,0,F86-16),Cards!$A$6:$A$9,0),2),INDEX(Cards!$B$6:$I$9,MATCH(F86,Cards!$A$6:$A$9,0),3)-INDEX(Cards!$B$6:$I$9,MATCH(IF(F86-16=16,0,F86-16),Cards!$A$6:$A$9,0),3),INDEX(Cards!$B$6:$I$9,MATCH(F86,Cards!$A$6:$A$9,0),4)-INDEX(Cards!$B$6:$I$9,MATCH(IF(F86-16=16,0,F86-16),Cards!$A$6:$A$9,0),4),INDEX(Cards!$B$6:$I$9,MATCH(F86,Cards!$A$6:$A$9,0),5)-INDEX(Cards!$B$6:$I$9,MATCH(IF(F86-16=16,0,F86-16),Cards!$A$6:$A$9,0),5),INDEX(Cards!$B$6:$I$9,MATCH(F86,Cards!$A$6:$A$9,0),6)-INDEX(Cards!$B$6:$I$9,MATCH(IF(F86-16=16,0,F86-16),Cards!$A$6:$A$9,0),6),INDEX(Cards!$B$6:$I$9,MATCH(F86,Cards!$A$6:$A$9,0),7)-INDEX(Cards!$B$6:$I$9,MATCH(IF(F86-16=16,0,F86-16),Cards!$A$6:$A$9,0),7),INDEX(Cards!$B$6:$I$9,MATCH(F86,Cards!$A$6:$A$9,0),8)-INDEX(Cards!$B$6:$I$9,MATCH(IF(F86-16=16,0,F86-16),Cards!$A$6:$A$9,0),8)),"")</f>
        <v/>
      </c>
      <c r="J86" s="11" t="str">
        <f aca="false">IF(AND(B86&lt;&gt;"",C86&lt;&gt;"",C86&gt;B86),C86-B86,"")</f>
        <v/>
      </c>
      <c r="K86" s="16" t="str">
        <f aca="false">IF(J86="","",IF(ROUND(J86/C86,4)&gt;=0.1,ROUND(J86/C86,4),0))</f>
        <v/>
      </c>
    </row>
    <row r="87" customFormat="false" ht="15" hidden="false" customHeight="false" outlineLevel="0" collapsed="false">
      <c r="A87" s="7"/>
      <c r="B87" s="5"/>
      <c r="C87" s="5"/>
      <c r="D87" s="6"/>
      <c r="E87" s="12" t="str">
        <f aca="false">IF(D87="","",ROUND(D87/28.349523125,2))</f>
        <v/>
      </c>
      <c r="F87" s="10" t="str">
        <f aca="false">IF(E87="","",IF(E87&lt;16,0,IF(E87=16,16,CEILING(E87/16,1)*16)))</f>
        <v/>
      </c>
      <c r="G87" s="12" t="str">
        <f aca="false">IF(OR(E87="",E87&lt;=16),"",E87-FLOOR(E87-0.000001,16))</f>
        <v/>
      </c>
      <c r="H87" s="11" t="str">
        <f aca="false">IF(AND(G87&lt;&gt;"",G87&lt;=3,F87&lt;=48),MIN(INDEX(Cards!$B$6:$I$9,MATCH(F87,Cards!$A$6:$A$9,0),1)-INDEX(Cards!$B$6:$I$9,MATCH(IF(F87-16=16,0,F87-16),Cards!$A$6:$A$9,0),1),INDEX(Cards!$B$6:$I$9,MATCH(F87,Cards!$A$6:$A$9,0),2)-INDEX(Cards!$B$6:$I$9,MATCH(IF(F87-16=16,0,F87-16),Cards!$A$6:$A$9,0),2),INDEX(Cards!$B$6:$I$9,MATCH(F87,Cards!$A$6:$A$9,0),3)-INDEX(Cards!$B$6:$I$9,MATCH(IF(F87-16=16,0,F87-16),Cards!$A$6:$A$9,0),3),INDEX(Cards!$B$6:$I$9,MATCH(F87,Cards!$A$6:$A$9,0),4)-INDEX(Cards!$B$6:$I$9,MATCH(IF(F87-16=16,0,F87-16),Cards!$A$6:$A$9,0),4),INDEX(Cards!$B$6:$I$9,MATCH(F87,Cards!$A$6:$A$9,0),5)-INDEX(Cards!$B$6:$I$9,MATCH(IF(F87-16=16,0,F87-16),Cards!$A$6:$A$9,0),5),INDEX(Cards!$B$6:$I$9,MATCH(F87,Cards!$A$6:$A$9,0),6)-INDEX(Cards!$B$6:$I$9,MATCH(IF(F87-16=16,0,F87-16),Cards!$A$6:$A$9,0),6),INDEX(Cards!$B$6:$I$9,MATCH(F87,Cards!$A$6:$A$9,0),7)-INDEX(Cards!$B$6:$I$9,MATCH(IF(F87-16=16,0,F87-16),Cards!$A$6:$A$9,0),7),INDEX(Cards!$B$6:$I$9,MATCH(F87,Cards!$A$6:$A$9,0),8)-INDEX(Cards!$B$6:$I$9,MATCH(IF(F87-16=16,0,F87-16),Cards!$A$6:$A$9,0),8)),"")</f>
        <v/>
      </c>
      <c r="I87" s="11" t="str">
        <f aca="false">IF(AND(G87&lt;&gt;"",G87&lt;=3,F87&lt;=48),MAX(INDEX(Cards!$B$6:$I$9,MATCH(F87,Cards!$A$6:$A$9,0),1)-INDEX(Cards!$B$6:$I$9,MATCH(IF(F87-16=16,0,F87-16),Cards!$A$6:$A$9,0),1),INDEX(Cards!$B$6:$I$9,MATCH(F87,Cards!$A$6:$A$9,0),2)-INDEX(Cards!$B$6:$I$9,MATCH(IF(F87-16=16,0,F87-16),Cards!$A$6:$A$9,0),2),INDEX(Cards!$B$6:$I$9,MATCH(F87,Cards!$A$6:$A$9,0),3)-INDEX(Cards!$B$6:$I$9,MATCH(IF(F87-16=16,0,F87-16),Cards!$A$6:$A$9,0),3),INDEX(Cards!$B$6:$I$9,MATCH(F87,Cards!$A$6:$A$9,0),4)-INDEX(Cards!$B$6:$I$9,MATCH(IF(F87-16=16,0,F87-16),Cards!$A$6:$A$9,0),4),INDEX(Cards!$B$6:$I$9,MATCH(F87,Cards!$A$6:$A$9,0),5)-INDEX(Cards!$B$6:$I$9,MATCH(IF(F87-16=16,0,F87-16),Cards!$A$6:$A$9,0),5),INDEX(Cards!$B$6:$I$9,MATCH(F87,Cards!$A$6:$A$9,0),6)-INDEX(Cards!$B$6:$I$9,MATCH(IF(F87-16=16,0,F87-16),Cards!$A$6:$A$9,0),6),INDEX(Cards!$B$6:$I$9,MATCH(F87,Cards!$A$6:$A$9,0),7)-INDEX(Cards!$B$6:$I$9,MATCH(IF(F87-16=16,0,F87-16),Cards!$A$6:$A$9,0),7),INDEX(Cards!$B$6:$I$9,MATCH(F87,Cards!$A$6:$A$9,0),8)-INDEX(Cards!$B$6:$I$9,MATCH(IF(F87-16=16,0,F87-16),Cards!$A$6:$A$9,0),8)),"")</f>
        <v/>
      </c>
      <c r="J87" s="11" t="str">
        <f aca="false">IF(AND(B87&lt;&gt;"",C87&lt;&gt;"",C87&gt;B87),C87-B87,"")</f>
        <v/>
      </c>
      <c r="K87" s="16" t="str">
        <f aca="false">IF(J87="","",IF(ROUND(J87/C87,4)&gt;=0.1,ROUND(J87/C87,4),0))</f>
        <v/>
      </c>
    </row>
    <row r="88" customFormat="false" ht="15" hidden="false" customHeight="false" outlineLevel="0" collapsed="false">
      <c r="A88" s="7"/>
      <c r="B88" s="5"/>
      <c r="C88" s="5"/>
      <c r="D88" s="6"/>
      <c r="E88" s="12" t="str">
        <f aca="false">IF(D88="","",ROUND(D88/28.349523125,2))</f>
        <v/>
      </c>
      <c r="F88" s="10" t="str">
        <f aca="false">IF(E88="","",IF(E88&lt;16,0,IF(E88=16,16,CEILING(E88/16,1)*16)))</f>
        <v/>
      </c>
      <c r="G88" s="12" t="str">
        <f aca="false">IF(OR(E88="",E88&lt;=16),"",E88-FLOOR(E88-0.000001,16))</f>
        <v/>
      </c>
      <c r="H88" s="11" t="str">
        <f aca="false">IF(AND(G88&lt;&gt;"",G88&lt;=3,F88&lt;=48),MIN(INDEX(Cards!$B$6:$I$9,MATCH(F88,Cards!$A$6:$A$9,0),1)-INDEX(Cards!$B$6:$I$9,MATCH(IF(F88-16=16,0,F88-16),Cards!$A$6:$A$9,0),1),INDEX(Cards!$B$6:$I$9,MATCH(F88,Cards!$A$6:$A$9,0),2)-INDEX(Cards!$B$6:$I$9,MATCH(IF(F88-16=16,0,F88-16),Cards!$A$6:$A$9,0),2),INDEX(Cards!$B$6:$I$9,MATCH(F88,Cards!$A$6:$A$9,0),3)-INDEX(Cards!$B$6:$I$9,MATCH(IF(F88-16=16,0,F88-16),Cards!$A$6:$A$9,0),3),INDEX(Cards!$B$6:$I$9,MATCH(F88,Cards!$A$6:$A$9,0),4)-INDEX(Cards!$B$6:$I$9,MATCH(IF(F88-16=16,0,F88-16),Cards!$A$6:$A$9,0),4),INDEX(Cards!$B$6:$I$9,MATCH(F88,Cards!$A$6:$A$9,0),5)-INDEX(Cards!$B$6:$I$9,MATCH(IF(F88-16=16,0,F88-16),Cards!$A$6:$A$9,0),5),INDEX(Cards!$B$6:$I$9,MATCH(F88,Cards!$A$6:$A$9,0),6)-INDEX(Cards!$B$6:$I$9,MATCH(IF(F88-16=16,0,F88-16),Cards!$A$6:$A$9,0),6),INDEX(Cards!$B$6:$I$9,MATCH(F88,Cards!$A$6:$A$9,0),7)-INDEX(Cards!$B$6:$I$9,MATCH(IF(F88-16=16,0,F88-16),Cards!$A$6:$A$9,0),7),INDEX(Cards!$B$6:$I$9,MATCH(F88,Cards!$A$6:$A$9,0),8)-INDEX(Cards!$B$6:$I$9,MATCH(IF(F88-16=16,0,F88-16),Cards!$A$6:$A$9,0),8)),"")</f>
        <v/>
      </c>
      <c r="I88" s="11" t="str">
        <f aca="false">IF(AND(G88&lt;&gt;"",G88&lt;=3,F88&lt;=48),MAX(INDEX(Cards!$B$6:$I$9,MATCH(F88,Cards!$A$6:$A$9,0),1)-INDEX(Cards!$B$6:$I$9,MATCH(IF(F88-16=16,0,F88-16),Cards!$A$6:$A$9,0),1),INDEX(Cards!$B$6:$I$9,MATCH(F88,Cards!$A$6:$A$9,0),2)-INDEX(Cards!$B$6:$I$9,MATCH(IF(F88-16=16,0,F88-16),Cards!$A$6:$A$9,0),2),INDEX(Cards!$B$6:$I$9,MATCH(F88,Cards!$A$6:$A$9,0),3)-INDEX(Cards!$B$6:$I$9,MATCH(IF(F88-16=16,0,F88-16),Cards!$A$6:$A$9,0),3),INDEX(Cards!$B$6:$I$9,MATCH(F88,Cards!$A$6:$A$9,0),4)-INDEX(Cards!$B$6:$I$9,MATCH(IF(F88-16=16,0,F88-16),Cards!$A$6:$A$9,0),4),INDEX(Cards!$B$6:$I$9,MATCH(F88,Cards!$A$6:$A$9,0),5)-INDEX(Cards!$B$6:$I$9,MATCH(IF(F88-16=16,0,F88-16),Cards!$A$6:$A$9,0),5),INDEX(Cards!$B$6:$I$9,MATCH(F88,Cards!$A$6:$A$9,0),6)-INDEX(Cards!$B$6:$I$9,MATCH(IF(F88-16=16,0,F88-16),Cards!$A$6:$A$9,0),6),INDEX(Cards!$B$6:$I$9,MATCH(F88,Cards!$A$6:$A$9,0),7)-INDEX(Cards!$B$6:$I$9,MATCH(IF(F88-16=16,0,F88-16),Cards!$A$6:$A$9,0),7),INDEX(Cards!$B$6:$I$9,MATCH(F88,Cards!$A$6:$A$9,0),8)-INDEX(Cards!$B$6:$I$9,MATCH(IF(F88-16=16,0,F88-16),Cards!$A$6:$A$9,0),8)),"")</f>
        <v/>
      </c>
      <c r="J88" s="11" t="str">
        <f aca="false">IF(AND(B88&lt;&gt;"",C88&lt;&gt;"",C88&gt;B88),C88-B88,"")</f>
        <v/>
      </c>
      <c r="K88" s="16" t="str">
        <f aca="false">IF(J88="","",IF(ROUND(J88/C88,4)&gt;=0.1,ROUND(J88/C88,4),0))</f>
        <v/>
      </c>
    </row>
    <row r="89" customFormat="false" ht="15" hidden="false" customHeight="false" outlineLevel="0" collapsed="false">
      <c r="A89" s="7"/>
      <c r="B89" s="5"/>
      <c r="C89" s="5"/>
      <c r="D89" s="6"/>
      <c r="E89" s="12" t="str">
        <f aca="false">IF(D89="","",ROUND(D89/28.349523125,2))</f>
        <v/>
      </c>
      <c r="F89" s="10" t="str">
        <f aca="false">IF(E89="","",IF(E89&lt;16,0,IF(E89=16,16,CEILING(E89/16,1)*16)))</f>
        <v/>
      </c>
      <c r="G89" s="12" t="str">
        <f aca="false">IF(OR(E89="",E89&lt;=16),"",E89-FLOOR(E89-0.000001,16))</f>
        <v/>
      </c>
      <c r="H89" s="11" t="str">
        <f aca="false">IF(AND(G89&lt;&gt;"",G89&lt;=3,F89&lt;=48),MIN(INDEX(Cards!$B$6:$I$9,MATCH(F89,Cards!$A$6:$A$9,0),1)-INDEX(Cards!$B$6:$I$9,MATCH(IF(F89-16=16,0,F89-16),Cards!$A$6:$A$9,0),1),INDEX(Cards!$B$6:$I$9,MATCH(F89,Cards!$A$6:$A$9,0),2)-INDEX(Cards!$B$6:$I$9,MATCH(IF(F89-16=16,0,F89-16),Cards!$A$6:$A$9,0),2),INDEX(Cards!$B$6:$I$9,MATCH(F89,Cards!$A$6:$A$9,0),3)-INDEX(Cards!$B$6:$I$9,MATCH(IF(F89-16=16,0,F89-16),Cards!$A$6:$A$9,0),3),INDEX(Cards!$B$6:$I$9,MATCH(F89,Cards!$A$6:$A$9,0),4)-INDEX(Cards!$B$6:$I$9,MATCH(IF(F89-16=16,0,F89-16),Cards!$A$6:$A$9,0),4),INDEX(Cards!$B$6:$I$9,MATCH(F89,Cards!$A$6:$A$9,0),5)-INDEX(Cards!$B$6:$I$9,MATCH(IF(F89-16=16,0,F89-16),Cards!$A$6:$A$9,0),5),INDEX(Cards!$B$6:$I$9,MATCH(F89,Cards!$A$6:$A$9,0),6)-INDEX(Cards!$B$6:$I$9,MATCH(IF(F89-16=16,0,F89-16),Cards!$A$6:$A$9,0),6),INDEX(Cards!$B$6:$I$9,MATCH(F89,Cards!$A$6:$A$9,0),7)-INDEX(Cards!$B$6:$I$9,MATCH(IF(F89-16=16,0,F89-16),Cards!$A$6:$A$9,0),7),INDEX(Cards!$B$6:$I$9,MATCH(F89,Cards!$A$6:$A$9,0),8)-INDEX(Cards!$B$6:$I$9,MATCH(IF(F89-16=16,0,F89-16),Cards!$A$6:$A$9,0),8)),"")</f>
        <v/>
      </c>
      <c r="I89" s="11" t="str">
        <f aca="false">IF(AND(G89&lt;&gt;"",G89&lt;=3,F89&lt;=48),MAX(INDEX(Cards!$B$6:$I$9,MATCH(F89,Cards!$A$6:$A$9,0),1)-INDEX(Cards!$B$6:$I$9,MATCH(IF(F89-16=16,0,F89-16),Cards!$A$6:$A$9,0),1),INDEX(Cards!$B$6:$I$9,MATCH(F89,Cards!$A$6:$A$9,0),2)-INDEX(Cards!$B$6:$I$9,MATCH(IF(F89-16=16,0,F89-16),Cards!$A$6:$A$9,0),2),INDEX(Cards!$B$6:$I$9,MATCH(F89,Cards!$A$6:$A$9,0),3)-INDEX(Cards!$B$6:$I$9,MATCH(IF(F89-16=16,0,F89-16),Cards!$A$6:$A$9,0),3),INDEX(Cards!$B$6:$I$9,MATCH(F89,Cards!$A$6:$A$9,0),4)-INDEX(Cards!$B$6:$I$9,MATCH(IF(F89-16=16,0,F89-16),Cards!$A$6:$A$9,0),4),INDEX(Cards!$B$6:$I$9,MATCH(F89,Cards!$A$6:$A$9,0),5)-INDEX(Cards!$B$6:$I$9,MATCH(IF(F89-16=16,0,F89-16),Cards!$A$6:$A$9,0),5),INDEX(Cards!$B$6:$I$9,MATCH(F89,Cards!$A$6:$A$9,0),6)-INDEX(Cards!$B$6:$I$9,MATCH(IF(F89-16=16,0,F89-16),Cards!$A$6:$A$9,0),6),INDEX(Cards!$B$6:$I$9,MATCH(F89,Cards!$A$6:$A$9,0),7)-INDEX(Cards!$B$6:$I$9,MATCH(IF(F89-16=16,0,F89-16),Cards!$A$6:$A$9,0),7),INDEX(Cards!$B$6:$I$9,MATCH(F89,Cards!$A$6:$A$9,0),8)-INDEX(Cards!$B$6:$I$9,MATCH(IF(F89-16=16,0,F89-16),Cards!$A$6:$A$9,0),8)),"")</f>
        <v/>
      </c>
      <c r="J89" s="11" t="str">
        <f aca="false">IF(AND(B89&lt;&gt;"",C89&lt;&gt;"",C89&gt;B89),C89-B89,"")</f>
        <v/>
      </c>
      <c r="K89" s="16" t="str">
        <f aca="false">IF(J89="","",IF(ROUND(J89/C89,4)&gt;=0.1,ROUND(J89/C89,4),0))</f>
        <v/>
      </c>
    </row>
    <row r="90" customFormat="false" ht="15" hidden="false" customHeight="false" outlineLevel="0" collapsed="false">
      <c r="A90" s="7"/>
      <c r="B90" s="5"/>
      <c r="C90" s="5"/>
      <c r="D90" s="6"/>
      <c r="E90" s="12" t="str">
        <f aca="false">IF(D90="","",ROUND(D90/28.349523125,2))</f>
        <v/>
      </c>
      <c r="F90" s="10" t="str">
        <f aca="false">IF(E90="","",IF(E90&lt;16,0,IF(E90=16,16,CEILING(E90/16,1)*16)))</f>
        <v/>
      </c>
      <c r="G90" s="12" t="str">
        <f aca="false">IF(OR(E90="",E90&lt;=16),"",E90-FLOOR(E90-0.000001,16))</f>
        <v/>
      </c>
      <c r="H90" s="11" t="str">
        <f aca="false">IF(AND(G90&lt;&gt;"",G90&lt;=3,F90&lt;=48),MIN(INDEX(Cards!$B$6:$I$9,MATCH(F90,Cards!$A$6:$A$9,0),1)-INDEX(Cards!$B$6:$I$9,MATCH(IF(F90-16=16,0,F90-16),Cards!$A$6:$A$9,0),1),INDEX(Cards!$B$6:$I$9,MATCH(F90,Cards!$A$6:$A$9,0),2)-INDEX(Cards!$B$6:$I$9,MATCH(IF(F90-16=16,0,F90-16),Cards!$A$6:$A$9,0),2),INDEX(Cards!$B$6:$I$9,MATCH(F90,Cards!$A$6:$A$9,0),3)-INDEX(Cards!$B$6:$I$9,MATCH(IF(F90-16=16,0,F90-16),Cards!$A$6:$A$9,0),3),INDEX(Cards!$B$6:$I$9,MATCH(F90,Cards!$A$6:$A$9,0),4)-INDEX(Cards!$B$6:$I$9,MATCH(IF(F90-16=16,0,F90-16),Cards!$A$6:$A$9,0),4),INDEX(Cards!$B$6:$I$9,MATCH(F90,Cards!$A$6:$A$9,0),5)-INDEX(Cards!$B$6:$I$9,MATCH(IF(F90-16=16,0,F90-16),Cards!$A$6:$A$9,0),5),INDEX(Cards!$B$6:$I$9,MATCH(F90,Cards!$A$6:$A$9,0),6)-INDEX(Cards!$B$6:$I$9,MATCH(IF(F90-16=16,0,F90-16),Cards!$A$6:$A$9,0),6),INDEX(Cards!$B$6:$I$9,MATCH(F90,Cards!$A$6:$A$9,0),7)-INDEX(Cards!$B$6:$I$9,MATCH(IF(F90-16=16,0,F90-16),Cards!$A$6:$A$9,0),7),INDEX(Cards!$B$6:$I$9,MATCH(F90,Cards!$A$6:$A$9,0),8)-INDEX(Cards!$B$6:$I$9,MATCH(IF(F90-16=16,0,F90-16),Cards!$A$6:$A$9,0),8)),"")</f>
        <v/>
      </c>
      <c r="I90" s="11" t="str">
        <f aca="false">IF(AND(G90&lt;&gt;"",G90&lt;=3,F90&lt;=48),MAX(INDEX(Cards!$B$6:$I$9,MATCH(F90,Cards!$A$6:$A$9,0),1)-INDEX(Cards!$B$6:$I$9,MATCH(IF(F90-16=16,0,F90-16),Cards!$A$6:$A$9,0),1),INDEX(Cards!$B$6:$I$9,MATCH(F90,Cards!$A$6:$A$9,0),2)-INDEX(Cards!$B$6:$I$9,MATCH(IF(F90-16=16,0,F90-16),Cards!$A$6:$A$9,0),2),INDEX(Cards!$B$6:$I$9,MATCH(F90,Cards!$A$6:$A$9,0),3)-INDEX(Cards!$B$6:$I$9,MATCH(IF(F90-16=16,0,F90-16),Cards!$A$6:$A$9,0),3),INDEX(Cards!$B$6:$I$9,MATCH(F90,Cards!$A$6:$A$9,0),4)-INDEX(Cards!$B$6:$I$9,MATCH(IF(F90-16=16,0,F90-16),Cards!$A$6:$A$9,0),4),INDEX(Cards!$B$6:$I$9,MATCH(F90,Cards!$A$6:$A$9,0),5)-INDEX(Cards!$B$6:$I$9,MATCH(IF(F90-16=16,0,F90-16),Cards!$A$6:$A$9,0),5),INDEX(Cards!$B$6:$I$9,MATCH(F90,Cards!$A$6:$A$9,0),6)-INDEX(Cards!$B$6:$I$9,MATCH(IF(F90-16=16,0,F90-16),Cards!$A$6:$A$9,0),6),INDEX(Cards!$B$6:$I$9,MATCH(F90,Cards!$A$6:$A$9,0),7)-INDEX(Cards!$B$6:$I$9,MATCH(IF(F90-16=16,0,F90-16),Cards!$A$6:$A$9,0),7),INDEX(Cards!$B$6:$I$9,MATCH(F90,Cards!$A$6:$A$9,0),8)-INDEX(Cards!$B$6:$I$9,MATCH(IF(F90-16=16,0,F90-16),Cards!$A$6:$A$9,0),8)),"")</f>
        <v/>
      </c>
      <c r="J90" s="11" t="str">
        <f aca="false">IF(AND(B90&lt;&gt;"",C90&lt;&gt;"",C90&gt;B90),C90-B90,"")</f>
        <v/>
      </c>
      <c r="K90" s="16" t="str">
        <f aca="false">IF(J90="","",IF(ROUND(J90/C90,4)&gt;=0.1,ROUND(J90/C90,4),0))</f>
        <v/>
      </c>
    </row>
    <row r="91" customFormat="false" ht="15" hidden="false" customHeight="false" outlineLevel="0" collapsed="false">
      <c r="A91" s="7"/>
      <c r="B91" s="5"/>
      <c r="C91" s="5"/>
      <c r="D91" s="6"/>
      <c r="E91" s="12" t="str">
        <f aca="false">IF(D91="","",ROUND(D91/28.349523125,2))</f>
        <v/>
      </c>
      <c r="F91" s="10" t="str">
        <f aca="false">IF(E91="","",IF(E91&lt;16,0,IF(E91=16,16,CEILING(E91/16,1)*16)))</f>
        <v/>
      </c>
      <c r="G91" s="12" t="str">
        <f aca="false">IF(OR(E91="",E91&lt;=16),"",E91-FLOOR(E91-0.000001,16))</f>
        <v/>
      </c>
      <c r="H91" s="11" t="str">
        <f aca="false">IF(AND(G91&lt;&gt;"",G91&lt;=3,F91&lt;=48),MIN(INDEX(Cards!$B$6:$I$9,MATCH(F91,Cards!$A$6:$A$9,0),1)-INDEX(Cards!$B$6:$I$9,MATCH(IF(F91-16=16,0,F91-16),Cards!$A$6:$A$9,0),1),INDEX(Cards!$B$6:$I$9,MATCH(F91,Cards!$A$6:$A$9,0),2)-INDEX(Cards!$B$6:$I$9,MATCH(IF(F91-16=16,0,F91-16),Cards!$A$6:$A$9,0),2),INDEX(Cards!$B$6:$I$9,MATCH(F91,Cards!$A$6:$A$9,0),3)-INDEX(Cards!$B$6:$I$9,MATCH(IF(F91-16=16,0,F91-16),Cards!$A$6:$A$9,0),3),INDEX(Cards!$B$6:$I$9,MATCH(F91,Cards!$A$6:$A$9,0),4)-INDEX(Cards!$B$6:$I$9,MATCH(IF(F91-16=16,0,F91-16),Cards!$A$6:$A$9,0),4),INDEX(Cards!$B$6:$I$9,MATCH(F91,Cards!$A$6:$A$9,0),5)-INDEX(Cards!$B$6:$I$9,MATCH(IF(F91-16=16,0,F91-16),Cards!$A$6:$A$9,0),5),INDEX(Cards!$B$6:$I$9,MATCH(F91,Cards!$A$6:$A$9,0),6)-INDEX(Cards!$B$6:$I$9,MATCH(IF(F91-16=16,0,F91-16),Cards!$A$6:$A$9,0),6),INDEX(Cards!$B$6:$I$9,MATCH(F91,Cards!$A$6:$A$9,0),7)-INDEX(Cards!$B$6:$I$9,MATCH(IF(F91-16=16,0,F91-16),Cards!$A$6:$A$9,0),7),INDEX(Cards!$B$6:$I$9,MATCH(F91,Cards!$A$6:$A$9,0),8)-INDEX(Cards!$B$6:$I$9,MATCH(IF(F91-16=16,0,F91-16),Cards!$A$6:$A$9,0),8)),"")</f>
        <v/>
      </c>
      <c r="I91" s="11" t="str">
        <f aca="false">IF(AND(G91&lt;&gt;"",G91&lt;=3,F91&lt;=48),MAX(INDEX(Cards!$B$6:$I$9,MATCH(F91,Cards!$A$6:$A$9,0),1)-INDEX(Cards!$B$6:$I$9,MATCH(IF(F91-16=16,0,F91-16),Cards!$A$6:$A$9,0),1),INDEX(Cards!$B$6:$I$9,MATCH(F91,Cards!$A$6:$A$9,0),2)-INDEX(Cards!$B$6:$I$9,MATCH(IF(F91-16=16,0,F91-16),Cards!$A$6:$A$9,0),2),INDEX(Cards!$B$6:$I$9,MATCH(F91,Cards!$A$6:$A$9,0),3)-INDEX(Cards!$B$6:$I$9,MATCH(IF(F91-16=16,0,F91-16),Cards!$A$6:$A$9,0),3),INDEX(Cards!$B$6:$I$9,MATCH(F91,Cards!$A$6:$A$9,0),4)-INDEX(Cards!$B$6:$I$9,MATCH(IF(F91-16=16,0,F91-16),Cards!$A$6:$A$9,0),4),INDEX(Cards!$B$6:$I$9,MATCH(F91,Cards!$A$6:$A$9,0),5)-INDEX(Cards!$B$6:$I$9,MATCH(IF(F91-16=16,0,F91-16),Cards!$A$6:$A$9,0),5),INDEX(Cards!$B$6:$I$9,MATCH(F91,Cards!$A$6:$A$9,0),6)-INDEX(Cards!$B$6:$I$9,MATCH(IF(F91-16=16,0,F91-16),Cards!$A$6:$A$9,0),6),INDEX(Cards!$B$6:$I$9,MATCH(F91,Cards!$A$6:$A$9,0),7)-INDEX(Cards!$B$6:$I$9,MATCH(IF(F91-16=16,0,F91-16),Cards!$A$6:$A$9,0),7),INDEX(Cards!$B$6:$I$9,MATCH(F91,Cards!$A$6:$A$9,0),8)-INDEX(Cards!$B$6:$I$9,MATCH(IF(F91-16=16,0,F91-16),Cards!$A$6:$A$9,0),8)),"")</f>
        <v/>
      </c>
      <c r="J91" s="11" t="str">
        <f aca="false">IF(AND(B91&lt;&gt;"",C91&lt;&gt;"",C91&gt;B91),C91-B91,"")</f>
        <v/>
      </c>
      <c r="K91" s="16" t="str">
        <f aca="false">IF(J91="","",IF(ROUND(J91/C91,4)&gt;=0.1,ROUND(J91/C91,4),0))</f>
        <v/>
      </c>
    </row>
    <row r="92" customFormat="false" ht="15" hidden="false" customHeight="false" outlineLevel="0" collapsed="false">
      <c r="A92" s="7"/>
      <c r="B92" s="5"/>
      <c r="C92" s="5"/>
      <c r="D92" s="6"/>
      <c r="E92" s="12" t="str">
        <f aca="false">IF(D92="","",ROUND(D92/28.349523125,2))</f>
        <v/>
      </c>
      <c r="F92" s="10" t="str">
        <f aca="false">IF(E92="","",IF(E92&lt;16,0,IF(E92=16,16,CEILING(E92/16,1)*16)))</f>
        <v/>
      </c>
      <c r="G92" s="12" t="str">
        <f aca="false">IF(OR(E92="",E92&lt;=16),"",E92-FLOOR(E92-0.000001,16))</f>
        <v/>
      </c>
      <c r="H92" s="11" t="str">
        <f aca="false">IF(AND(G92&lt;&gt;"",G92&lt;=3,F92&lt;=48),MIN(INDEX(Cards!$B$6:$I$9,MATCH(F92,Cards!$A$6:$A$9,0),1)-INDEX(Cards!$B$6:$I$9,MATCH(IF(F92-16=16,0,F92-16),Cards!$A$6:$A$9,0),1),INDEX(Cards!$B$6:$I$9,MATCH(F92,Cards!$A$6:$A$9,0),2)-INDEX(Cards!$B$6:$I$9,MATCH(IF(F92-16=16,0,F92-16),Cards!$A$6:$A$9,0),2),INDEX(Cards!$B$6:$I$9,MATCH(F92,Cards!$A$6:$A$9,0),3)-INDEX(Cards!$B$6:$I$9,MATCH(IF(F92-16=16,0,F92-16),Cards!$A$6:$A$9,0),3),INDEX(Cards!$B$6:$I$9,MATCH(F92,Cards!$A$6:$A$9,0),4)-INDEX(Cards!$B$6:$I$9,MATCH(IF(F92-16=16,0,F92-16),Cards!$A$6:$A$9,0),4),INDEX(Cards!$B$6:$I$9,MATCH(F92,Cards!$A$6:$A$9,0),5)-INDEX(Cards!$B$6:$I$9,MATCH(IF(F92-16=16,0,F92-16),Cards!$A$6:$A$9,0),5),INDEX(Cards!$B$6:$I$9,MATCH(F92,Cards!$A$6:$A$9,0),6)-INDEX(Cards!$B$6:$I$9,MATCH(IF(F92-16=16,0,F92-16),Cards!$A$6:$A$9,0),6),INDEX(Cards!$B$6:$I$9,MATCH(F92,Cards!$A$6:$A$9,0),7)-INDEX(Cards!$B$6:$I$9,MATCH(IF(F92-16=16,0,F92-16),Cards!$A$6:$A$9,0),7),INDEX(Cards!$B$6:$I$9,MATCH(F92,Cards!$A$6:$A$9,0),8)-INDEX(Cards!$B$6:$I$9,MATCH(IF(F92-16=16,0,F92-16),Cards!$A$6:$A$9,0),8)),"")</f>
        <v/>
      </c>
      <c r="I92" s="11" t="str">
        <f aca="false">IF(AND(G92&lt;&gt;"",G92&lt;=3,F92&lt;=48),MAX(INDEX(Cards!$B$6:$I$9,MATCH(F92,Cards!$A$6:$A$9,0),1)-INDEX(Cards!$B$6:$I$9,MATCH(IF(F92-16=16,0,F92-16),Cards!$A$6:$A$9,0),1),INDEX(Cards!$B$6:$I$9,MATCH(F92,Cards!$A$6:$A$9,0),2)-INDEX(Cards!$B$6:$I$9,MATCH(IF(F92-16=16,0,F92-16),Cards!$A$6:$A$9,0),2),INDEX(Cards!$B$6:$I$9,MATCH(F92,Cards!$A$6:$A$9,0),3)-INDEX(Cards!$B$6:$I$9,MATCH(IF(F92-16=16,0,F92-16),Cards!$A$6:$A$9,0),3),INDEX(Cards!$B$6:$I$9,MATCH(F92,Cards!$A$6:$A$9,0),4)-INDEX(Cards!$B$6:$I$9,MATCH(IF(F92-16=16,0,F92-16),Cards!$A$6:$A$9,0),4),INDEX(Cards!$B$6:$I$9,MATCH(F92,Cards!$A$6:$A$9,0),5)-INDEX(Cards!$B$6:$I$9,MATCH(IF(F92-16=16,0,F92-16),Cards!$A$6:$A$9,0),5),INDEX(Cards!$B$6:$I$9,MATCH(F92,Cards!$A$6:$A$9,0),6)-INDEX(Cards!$B$6:$I$9,MATCH(IF(F92-16=16,0,F92-16),Cards!$A$6:$A$9,0),6),INDEX(Cards!$B$6:$I$9,MATCH(F92,Cards!$A$6:$A$9,0),7)-INDEX(Cards!$B$6:$I$9,MATCH(IF(F92-16=16,0,F92-16),Cards!$A$6:$A$9,0),7),INDEX(Cards!$B$6:$I$9,MATCH(F92,Cards!$A$6:$A$9,0),8)-INDEX(Cards!$B$6:$I$9,MATCH(IF(F92-16=16,0,F92-16),Cards!$A$6:$A$9,0),8)),"")</f>
        <v/>
      </c>
      <c r="J92" s="11" t="str">
        <f aca="false">IF(AND(B92&lt;&gt;"",C92&lt;&gt;"",C92&gt;B92),C92-B92,"")</f>
        <v/>
      </c>
      <c r="K92" s="16" t="str">
        <f aca="false">IF(J92="","",IF(ROUND(J92/C92,4)&gt;=0.1,ROUND(J92/C92,4),0))</f>
        <v/>
      </c>
    </row>
    <row r="93" customFormat="false" ht="15" hidden="false" customHeight="false" outlineLevel="0" collapsed="false">
      <c r="A93" s="7"/>
      <c r="B93" s="5"/>
      <c r="C93" s="5"/>
      <c r="D93" s="6"/>
      <c r="E93" s="12" t="str">
        <f aca="false">IF(D93="","",ROUND(D93/28.349523125,2))</f>
        <v/>
      </c>
      <c r="F93" s="10" t="str">
        <f aca="false">IF(E93="","",IF(E93&lt;16,0,IF(E93=16,16,CEILING(E93/16,1)*16)))</f>
        <v/>
      </c>
      <c r="G93" s="12" t="str">
        <f aca="false">IF(OR(E93="",E93&lt;=16),"",E93-FLOOR(E93-0.000001,16))</f>
        <v/>
      </c>
      <c r="H93" s="11" t="str">
        <f aca="false">IF(AND(G93&lt;&gt;"",G93&lt;=3,F93&lt;=48),MIN(INDEX(Cards!$B$6:$I$9,MATCH(F93,Cards!$A$6:$A$9,0),1)-INDEX(Cards!$B$6:$I$9,MATCH(IF(F93-16=16,0,F93-16),Cards!$A$6:$A$9,0),1),INDEX(Cards!$B$6:$I$9,MATCH(F93,Cards!$A$6:$A$9,0),2)-INDEX(Cards!$B$6:$I$9,MATCH(IF(F93-16=16,0,F93-16),Cards!$A$6:$A$9,0),2),INDEX(Cards!$B$6:$I$9,MATCH(F93,Cards!$A$6:$A$9,0),3)-INDEX(Cards!$B$6:$I$9,MATCH(IF(F93-16=16,0,F93-16),Cards!$A$6:$A$9,0),3),INDEX(Cards!$B$6:$I$9,MATCH(F93,Cards!$A$6:$A$9,0),4)-INDEX(Cards!$B$6:$I$9,MATCH(IF(F93-16=16,0,F93-16),Cards!$A$6:$A$9,0),4),INDEX(Cards!$B$6:$I$9,MATCH(F93,Cards!$A$6:$A$9,0),5)-INDEX(Cards!$B$6:$I$9,MATCH(IF(F93-16=16,0,F93-16),Cards!$A$6:$A$9,0),5),INDEX(Cards!$B$6:$I$9,MATCH(F93,Cards!$A$6:$A$9,0),6)-INDEX(Cards!$B$6:$I$9,MATCH(IF(F93-16=16,0,F93-16),Cards!$A$6:$A$9,0),6),INDEX(Cards!$B$6:$I$9,MATCH(F93,Cards!$A$6:$A$9,0),7)-INDEX(Cards!$B$6:$I$9,MATCH(IF(F93-16=16,0,F93-16),Cards!$A$6:$A$9,0),7),INDEX(Cards!$B$6:$I$9,MATCH(F93,Cards!$A$6:$A$9,0),8)-INDEX(Cards!$B$6:$I$9,MATCH(IF(F93-16=16,0,F93-16),Cards!$A$6:$A$9,0),8)),"")</f>
        <v/>
      </c>
      <c r="I93" s="11" t="str">
        <f aca="false">IF(AND(G93&lt;&gt;"",G93&lt;=3,F93&lt;=48),MAX(INDEX(Cards!$B$6:$I$9,MATCH(F93,Cards!$A$6:$A$9,0),1)-INDEX(Cards!$B$6:$I$9,MATCH(IF(F93-16=16,0,F93-16),Cards!$A$6:$A$9,0),1),INDEX(Cards!$B$6:$I$9,MATCH(F93,Cards!$A$6:$A$9,0),2)-INDEX(Cards!$B$6:$I$9,MATCH(IF(F93-16=16,0,F93-16),Cards!$A$6:$A$9,0),2),INDEX(Cards!$B$6:$I$9,MATCH(F93,Cards!$A$6:$A$9,0),3)-INDEX(Cards!$B$6:$I$9,MATCH(IF(F93-16=16,0,F93-16),Cards!$A$6:$A$9,0),3),INDEX(Cards!$B$6:$I$9,MATCH(F93,Cards!$A$6:$A$9,0),4)-INDEX(Cards!$B$6:$I$9,MATCH(IF(F93-16=16,0,F93-16),Cards!$A$6:$A$9,0),4),INDEX(Cards!$B$6:$I$9,MATCH(F93,Cards!$A$6:$A$9,0),5)-INDEX(Cards!$B$6:$I$9,MATCH(IF(F93-16=16,0,F93-16),Cards!$A$6:$A$9,0),5),INDEX(Cards!$B$6:$I$9,MATCH(F93,Cards!$A$6:$A$9,0),6)-INDEX(Cards!$B$6:$I$9,MATCH(IF(F93-16=16,0,F93-16),Cards!$A$6:$A$9,0),6),INDEX(Cards!$B$6:$I$9,MATCH(F93,Cards!$A$6:$A$9,0),7)-INDEX(Cards!$B$6:$I$9,MATCH(IF(F93-16=16,0,F93-16),Cards!$A$6:$A$9,0),7),INDEX(Cards!$B$6:$I$9,MATCH(F93,Cards!$A$6:$A$9,0),8)-INDEX(Cards!$B$6:$I$9,MATCH(IF(F93-16=16,0,F93-16),Cards!$A$6:$A$9,0),8)),"")</f>
        <v/>
      </c>
      <c r="J93" s="11" t="str">
        <f aca="false">IF(AND(B93&lt;&gt;"",C93&lt;&gt;"",C93&gt;B93),C93-B93,"")</f>
        <v/>
      </c>
      <c r="K93" s="16" t="str">
        <f aca="false">IF(J93="","",IF(ROUND(J93/C93,4)&gt;=0.1,ROUND(J93/C93,4),0))</f>
        <v/>
      </c>
    </row>
    <row r="94" customFormat="false" ht="15" hidden="false" customHeight="false" outlineLevel="0" collapsed="false">
      <c r="A94" s="7"/>
      <c r="B94" s="5"/>
      <c r="C94" s="5"/>
      <c r="D94" s="6"/>
      <c r="E94" s="12" t="str">
        <f aca="false">IF(D94="","",ROUND(D94/28.349523125,2))</f>
        <v/>
      </c>
      <c r="F94" s="10" t="str">
        <f aca="false">IF(E94="","",IF(E94&lt;16,0,IF(E94=16,16,CEILING(E94/16,1)*16)))</f>
        <v/>
      </c>
      <c r="G94" s="12" t="str">
        <f aca="false">IF(OR(E94="",E94&lt;=16),"",E94-FLOOR(E94-0.000001,16))</f>
        <v/>
      </c>
      <c r="H94" s="11" t="str">
        <f aca="false">IF(AND(G94&lt;&gt;"",G94&lt;=3,F94&lt;=48),MIN(INDEX(Cards!$B$6:$I$9,MATCH(F94,Cards!$A$6:$A$9,0),1)-INDEX(Cards!$B$6:$I$9,MATCH(IF(F94-16=16,0,F94-16),Cards!$A$6:$A$9,0),1),INDEX(Cards!$B$6:$I$9,MATCH(F94,Cards!$A$6:$A$9,0),2)-INDEX(Cards!$B$6:$I$9,MATCH(IF(F94-16=16,0,F94-16),Cards!$A$6:$A$9,0),2),INDEX(Cards!$B$6:$I$9,MATCH(F94,Cards!$A$6:$A$9,0),3)-INDEX(Cards!$B$6:$I$9,MATCH(IF(F94-16=16,0,F94-16),Cards!$A$6:$A$9,0),3),INDEX(Cards!$B$6:$I$9,MATCH(F94,Cards!$A$6:$A$9,0),4)-INDEX(Cards!$B$6:$I$9,MATCH(IF(F94-16=16,0,F94-16),Cards!$A$6:$A$9,0),4),INDEX(Cards!$B$6:$I$9,MATCH(F94,Cards!$A$6:$A$9,0),5)-INDEX(Cards!$B$6:$I$9,MATCH(IF(F94-16=16,0,F94-16),Cards!$A$6:$A$9,0),5),INDEX(Cards!$B$6:$I$9,MATCH(F94,Cards!$A$6:$A$9,0),6)-INDEX(Cards!$B$6:$I$9,MATCH(IF(F94-16=16,0,F94-16),Cards!$A$6:$A$9,0),6),INDEX(Cards!$B$6:$I$9,MATCH(F94,Cards!$A$6:$A$9,0),7)-INDEX(Cards!$B$6:$I$9,MATCH(IF(F94-16=16,0,F94-16),Cards!$A$6:$A$9,0),7),INDEX(Cards!$B$6:$I$9,MATCH(F94,Cards!$A$6:$A$9,0),8)-INDEX(Cards!$B$6:$I$9,MATCH(IF(F94-16=16,0,F94-16),Cards!$A$6:$A$9,0),8)),"")</f>
        <v/>
      </c>
      <c r="I94" s="11" t="str">
        <f aca="false">IF(AND(G94&lt;&gt;"",G94&lt;=3,F94&lt;=48),MAX(INDEX(Cards!$B$6:$I$9,MATCH(F94,Cards!$A$6:$A$9,0),1)-INDEX(Cards!$B$6:$I$9,MATCH(IF(F94-16=16,0,F94-16),Cards!$A$6:$A$9,0),1),INDEX(Cards!$B$6:$I$9,MATCH(F94,Cards!$A$6:$A$9,0),2)-INDEX(Cards!$B$6:$I$9,MATCH(IF(F94-16=16,0,F94-16),Cards!$A$6:$A$9,0),2),INDEX(Cards!$B$6:$I$9,MATCH(F94,Cards!$A$6:$A$9,0),3)-INDEX(Cards!$B$6:$I$9,MATCH(IF(F94-16=16,0,F94-16),Cards!$A$6:$A$9,0),3),INDEX(Cards!$B$6:$I$9,MATCH(F94,Cards!$A$6:$A$9,0),4)-INDEX(Cards!$B$6:$I$9,MATCH(IF(F94-16=16,0,F94-16),Cards!$A$6:$A$9,0),4),INDEX(Cards!$B$6:$I$9,MATCH(F94,Cards!$A$6:$A$9,0),5)-INDEX(Cards!$B$6:$I$9,MATCH(IF(F94-16=16,0,F94-16),Cards!$A$6:$A$9,0),5),INDEX(Cards!$B$6:$I$9,MATCH(F94,Cards!$A$6:$A$9,0),6)-INDEX(Cards!$B$6:$I$9,MATCH(IF(F94-16=16,0,F94-16),Cards!$A$6:$A$9,0),6),INDEX(Cards!$B$6:$I$9,MATCH(F94,Cards!$A$6:$A$9,0),7)-INDEX(Cards!$B$6:$I$9,MATCH(IF(F94-16=16,0,F94-16),Cards!$A$6:$A$9,0),7),INDEX(Cards!$B$6:$I$9,MATCH(F94,Cards!$A$6:$A$9,0),8)-INDEX(Cards!$B$6:$I$9,MATCH(IF(F94-16=16,0,F94-16),Cards!$A$6:$A$9,0),8)),"")</f>
        <v/>
      </c>
      <c r="J94" s="11" t="str">
        <f aca="false">IF(AND(B94&lt;&gt;"",C94&lt;&gt;"",C94&gt;B94),C94-B94,"")</f>
        <v/>
      </c>
      <c r="K94" s="16" t="str">
        <f aca="false">IF(J94="","",IF(ROUND(J94/C94,4)&gt;=0.1,ROUND(J94/C94,4),0))</f>
        <v/>
      </c>
    </row>
    <row r="95" customFormat="false" ht="15" hidden="false" customHeight="false" outlineLevel="0" collapsed="false">
      <c r="A95" s="7"/>
      <c r="B95" s="5"/>
      <c r="C95" s="5"/>
      <c r="D95" s="6"/>
      <c r="E95" s="12" t="str">
        <f aca="false">IF(D95="","",ROUND(D95/28.349523125,2))</f>
        <v/>
      </c>
      <c r="F95" s="10" t="str">
        <f aca="false">IF(E95="","",IF(E95&lt;16,0,IF(E95=16,16,CEILING(E95/16,1)*16)))</f>
        <v/>
      </c>
      <c r="G95" s="12" t="str">
        <f aca="false">IF(OR(E95="",E95&lt;=16),"",E95-FLOOR(E95-0.000001,16))</f>
        <v/>
      </c>
      <c r="H95" s="11" t="str">
        <f aca="false">IF(AND(G95&lt;&gt;"",G95&lt;=3,F95&lt;=48),MIN(INDEX(Cards!$B$6:$I$9,MATCH(F95,Cards!$A$6:$A$9,0),1)-INDEX(Cards!$B$6:$I$9,MATCH(IF(F95-16=16,0,F95-16),Cards!$A$6:$A$9,0),1),INDEX(Cards!$B$6:$I$9,MATCH(F95,Cards!$A$6:$A$9,0),2)-INDEX(Cards!$B$6:$I$9,MATCH(IF(F95-16=16,0,F95-16),Cards!$A$6:$A$9,0),2),INDEX(Cards!$B$6:$I$9,MATCH(F95,Cards!$A$6:$A$9,0),3)-INDEX(Cards!$B$6:$I$9,MATCH(IF(F95-16=16,0,F95-16),Cards!$A$6:$A$9,0),3),INDEX(Cards!$B$6:$I$9,MATCH(F95,Cards!$A$6:$A$9,0),4)-INDEX(Cards!$B$6:$I$9,MATCH(IF(F95-16=16,0,F95-16),Cards!$A$6:$A$9,0),4),INDEX(Cards!$B$6:$I$9,MATCH(F95,Cards!$A$6:$A$9,0),5)-INDEX(Cards!$B$6:$I$9,MATCH(IF(F95-16=16,0,F95-16),Cards!$A$6:$A$9,0),5),INDEX(Cards!$B$6:$I$9,MATCH(F95,Cards!$A$6:$A$9,0),6)-INDEX(Cards!$B$6:$I$9,MATCH(IF(F95-16=16,0,F95-16),Cards!$A$6:$A$9,0),6),INDEX(Cards!$B$6:$I$9,MATCH(F95,Cards!$A$6:$A$9,0),7)-INDEX(Cards!$B$6:$I$9,MATCH(IF(F95-16=16,0,F95-16),Cards!$A$6:$A$9,0),7),INDEX(Cards!$B$6:$I$9,MATCH(F95,Cards!$A$6:$A$9,0),8)-INDEX(Cards!$B$6:$I$9,MATCH(IF(F95-16=16,0,F95-16),Cards!$A$6:$A$9,0),8)),"")</f>
        <v/>
      </c>
      <c r="I95" s="11" t="str">
        <f aca="false">IF(AND(G95&lt;&gt;"",G95&lt;=3,F95&lt;=48),MAX(INDEX(Cards!$B$6:$I$9,MATCH(F95,Cards!$A$6:$A$9,0),1)-INDEX(Cards!$B$6:$I$9,MATCH(IF(F95-16=16,0,F95-16),Cards!$A$6:$A$9,0),1),INDEX(Cards!$B$6:$I$9,MATCH(F95,Cards!$A$6:$A$9,0),2)-INDEX(Cards!$B$6:$I$9,MATCH(IF(F95-16=16,0,F95-16),Cards!$A$6:$A$9,0),2),INDEX(Cards!$B$6:$I$9,MATCH(F95,Cards!$A$6:$A$9,0),3)-INDEX(Cards!$B$6:$I$9,MATCH(IF(F95-16=16,0,F95-16),Cards!$A$6:$A$9,0),3),INDEX(Cards!$B$6:$I$9,MATCH(F95,Cards!$A$6:$A$9,0),4)-INDEX(Cards!$B$6:$I$9,MATCH(IF(F95-16=16,0,F95-16),Cards!$A$6:$A$9,0),4),INDEX(Cards!$B$6:$I$9,MATCH(F95,Cards!$A$6:$A$9,0),5)-INDEX(Cards!$B$6:$I$9,MATCH(IF(F95-16=16,0,F95-16),Cards!$A$6:$A$9,0),5),INDEX(Cards!$B$6:$I$9,MATCH(F95,Cards!$A$6:$A$9,0),6)-INDEX(Cards!$B$6:$I$9,MATCH(IF(F95-16=16,0,F95-16),Cards!$A$6:$A$9,0),6),INDEX(Cards!$B$6:$I$9,MATCH(F95,Cards!$A$6:$A$9,0),7)-INDEX(Cards!$B$6:$I$9,MATCH(IF(F95-16=16,0,F95-16),Cards!$A$6:$A$9,0),7),INDEX(Cards!$B$6:$I$9,MATCH(F95,Cards!$A$6:$A$9,0),8)-INDEX(Cards!$B$6:$I$9,MATCH(IF(F95-16=16,0,F95-16),Cards!$A$6:$A$9,0),8)),"")</f>
        <v/>
      </c>
      <c r="J95" s="11" t="str">
        <f aca="false">IF(AND(B95&lt;&gt;"",C95&lt;&gt;"",C95&gt;B95),C95-B95,"")</f>
        <v/>
      </c>
      <c r="K95" s="16" t="str">
        <f aca="false">IF(J95="","",IF(ROUND(J95/C95,4)&gt;=0.1,ROUND(J95/C95,4),0))</f>
        <v/>
      </c>
    </row>
    <row r="96" customFormat="false" ht="15" hidden="false" customHeight="false" outlineLevel="0" collapsed="false">
      <c r="A96" s="7"/>
      <c r="B96" s="5"/>
      <c r="C96" s="5"/>
      <c r="D96" s="6"/>
      <c r="E96" s="12" t="str">
        <f aca="false">IF(D96="","",ROUND(D96/28.349523125,2))</f>
        <v/>
      </c>
      <c r="F96" s="10" t="str">
        <f aca="false">IF(E96="","",IF(E96&lt;16,0,IF(E96=16,16,CEILING(E96/16,1)*16)))</f>
        <v/>
      </c>
      <c r="G96" s="12" t="str">
        <f aca="false">IF(OR(E96="",E96&lt;=16),"",E96-FLOOR(E96-0.000001,16))</f>
        <v/>
      </c>
      <c r="H96" s="11" t="str">
        <f aca="false">IF(AND(G96&lt;&gt;"",G96&lt;=3,F96&lt;=48),MIN(INDEX(Cards!$B$6:$I$9,MATCH(F96,Cards!$A$6:$A$9,0),1)-INDEX(Cards!$B$6:$I$9,MATCH(IF(F96-16=16,0,F96-16),Cards!$A$6:$A$9,0),1),INDEX(Cards!$B$6:$I$9,MATCH(F96,Cards!$A$6:$A$9,0),2)-INDEX(Cards!$B$6:$I$9,MATCH(IF(F96-16=16,0,F96-16),Cards!$A$6:$A$9,0),2),INDEX(Cards!$B$6:$I$9,MATCH(F96,Cards!$A$6:$A$9,0),3)-INDEX(Cards!$B$6:$I$9,MATCH(IF(F96-16=16,0,F96-16),Cards!$A$6:$A$9,0),3),INDEX(Cards!$B$6:$I$9,MATCH(F96,Cards!$A$6:$A$9,0),4)-INDEX(Cards!$B$6:$I$9,MATCH(IF(F96-16=16,0,F96-16),Cards!$A$6:$A$9,0),4),INDEX(Cards!$B$6:$I$9,MATCH(F96,Cards!$A$6:$A$9,0),5)-INDEX(Cards!$B$6:$I$9,MATCH(IF(F96-16=16,0,F96-16),Cards!$A$6:$A$9,0),5),INDEX(Cards!$B$6:$I$9,MATCH(F96,Cards!$A$6:$A$9,0),6)-INDEX(Cards!$B$6:$I$9,MATCH(IF(F96-16=16,0,F96-16),Cards!$A$6:$A$9,0),6),INDEX(Cards!$B$6:$I$9,MATCH(F96,Cards!$A$6:$A$9,0),7)-INDEX(Cards!$B$6:$I$9,MATCH(IF(F96-16=16,0,F96-16),Cards!$A$6:$A$9,0),7),INDEX(Cards!$B$6:$I$9,MATCH(F96,Cards!$A$6:$A$9,0),8)-INDEX(Cards!$B$6:$I$9,MATCH(IF(F96-16=16,0,F96-16),Cards!$A$6:$A$9,0),8)),"")</f>
        <v/>
      </c>
      <c r="I96" s="11" t="str">
        <f aca="false">IF(AND(G96&lt;&gt;"",G96&lt;=3,F96&lt;=48),MAX(INDEX(Cards!$B$6:$I$9,MATCH(F96,Cards!$A$6:$A$9,0),1)-INDEX(Cards!$B$6:$I$9,MATCH(IF(F96-16=16,0,F96-16),Cards!$A$6:$A$9,0),1),INDEX(Cards!$B$6:$I$9,MATCH(F96,Cards!$A$6:$A$9,0),2)-INDEX(Cards!$B$6:$I$9,MATCH(IF(F96-16=16,0,F96-16),Cards!$A$6:$A$9,0),2),INDEX(Cards!$B$6:$I$9,MATCH(F96,Cards!$A$6:$A$9,0),3)-INDEX(Cards!$B$6:$I$9,MATCH(IF(F96-16=16,0,F96-16),Cards!$A$6:$A$9,0),3),INDEX(Cards!$B$6:$I$9,MATCH(F96,Cards!$A$6:$A$9,0),4)-INDEX(Cards!$B$6:$I$9,MATCH(IF(F96-16=16,0,F96-16),Cards!$A$6:$A$9,0),4),INDEX(Cards!$B$6:$I$9,MATCH(F96,Cards!$A$6:$A$9,0),5)-INDEX(Cards!$B$6:$I$9,MATCH(IF(F96-16=16,0,F96-16),Cards!$A$6:$A$9,0),5),INDEX(Cards!$B$6:$I$9,MATCH(F96,Cards!$A$6:$A$9,0),6)-INDEX(Cards!$B$6:$I$9,MATCH(IF(F96-16=16,0,F96-16),Cards!$A$6:$A$9,0),6),INDEX(Cards!$B$6:$I$9,MATCH(F96,Cards!$A$6:$A$9,0),7)-INDEX(Cards!$B$6:$I$9,MATCH(IF(F96-16=16,0,F96-16),Cards!$A$6:$A$9,0),7),INDEX(Cards!$B$6:$I$9,MATCH(F96,Cards!$A$6:$A$9,0),8)-INDEX(Cards!$B$6:$I$9,MATCH(IF(F96-16=16,0,F96-16),Cards!$A$6:$A$9,0),8)),"")</f>
        <v/>
      </c>
      <c r="J96" s="11" t="str">
        <f aca="false">IF(AND(B96&lt;&gt;"",C96&lt;&gt;"",C96&gt;B96),C96-B96,"")</f>
        <v/>
      </c>
      <c r="K96" s="16" t="str">
        <f aca="false">IF(J96="","",IF(ROUND(J96/C96,4)&gt;=0.1,ROUND(J96/C96,4),0))</f>
        <v/>
      </c>
    </row>
    <row r="97" customFormat="false" ht="15" hidden="false" customHeight="false" outlineLevel="0" collapsed="false">
      <c r="A97" s="7"/>
      <c r="B97" s="5"/>
      <c r="C97" s="5"/>
      <c r="D97" s="6"/>
      <c r="E97" s="12" t="str">
        <f aca="false">IF(D97="","",ROUND(D97/28.349523125,2))</f>
        <v/>
      </c>
      <c r="F97" s="10" t="str">
        <f aca="false">IF(E97="","",IF(E97&lt;16,0,IF(E97=16,16,CEILING(E97/16,1)*16)))</f>
        <v/>
      </c>
      <c r="G97" s="12" t="str">
        <f aca="false">IF(OR(E97="",E97&lt;=16),"",E97-FLOOR(E97-0.000001,16))</f>
        <v/>
      </c>
      <c r="H97" s="11" t="str">
        <f aca="false">IF(AND(G97&lt;&gt;"",G97&lt;=3,F97&lt;=48),MIN(INDEX(Cards!$B$6:$I$9,MATCH(F97,Cards!$A$6:$A$9,0),1)-INDEX(Cards!$B$6:$I$9,MATCH(IF(F97-16=16,0,F97-16),Cards!$A$6:$A$9,0),1),INDEX(Cards!$B$6:$I$9,MATCH(F97,Cards!$A$6:$A$9,0),2)-INDEX(Cards!$B$6:$I$9,MATCH(IF(F97-16=16,0,F97-16),Cards!$A$6:$A$9,0),2),INDEX(Cards!$B$6:$I$9,MATCH(F97,Cards!$A$6:$A$9,0),3)-INDEX(Cards!$B$6:$I$9,MATCH(IF(F97-16=16,0,F97-16),Cards!$A$6:$A$9,0),3),INDEX(Cards!$B$6:$I$9,MATCH(F97,Cards!$A$6:$A$9,0),4)-INDEX(Cards!$B$6:$I$9,MATCH(IF(F97-16=16,0,F97-16),Cards!$A$6:$A$9,0),4),INDEX(Cards!$B$6:$I$9,MATCH(F97,Cards!$A$6:$A$9,0),5)-INDEX(Cards!$B$6:$I$9,MATCH(IF(F97-16=16,0,F97-16),Cards!$A$6:$A$9,0),5),INDEX(Cards!$B$6:$I$9,MATCH(F97,Cards!$A$6:$A$9,0),6)-INDEX(Cards!$B$6:$I$9,MATCH(IF(F97-16=16,0,F97-16),Cards!$A$6:$A$9,0),6),INDEX(Cards!$B$6:$I$9,MATCH(F97,Cards!$A$6:$A$9,0),7)-INDEX(Cards!$B$6:$I$9,MATCH(IF(F97-16=16,0,F97-16),Cards!$A$6:$A$9,0),7),INDEX(Cards!$B$6:$I$9,MATCH(F97,Cards!$A$6:$A$9,0),8)-INDEX(Cards!$B$6:$I$9,MATCH(IF(F97-16=16,0,F97-16),Cards!$A$6:$A$9,0),8)),"")</f>
        <v/>
      </c>
      <c r="I97" s="11" t="str">
        <f aca="false">IF(AND(G97&lt;&gt;"",G97&lt;=3,F97&lt;=48),MAX(INDEX(Cards!$B$6:$I$9,MATCH(F97,Cards!$A$6:$A$9,0),1)-INDEX(Cards!$B$6:$I$9,MATCH(IF(F97-16=16,0,F97-16),Cards!$A$6:$A$9,0),1),INDEX(Cards!$B$6:$I$9,MATCH(F97,Cards!$A$6:$A$9,0),2)-INDEX(Cards!$B$6:$I$9,MATCH(IF(F97-16=16,0,F97-16),Cards!$A$6:$A$9,0),2),INDEX(Cards!$B$6:$I$9,MATCH(F97,Cards!$A$6:$A$9,0),3)-INDEX(Cards!$B$6:$I$9,MATCH(IF(F97-16=16,0,F97-16),Cards!$A$6:$A$9,0),3),INDEX(Cards!$B$6:$I$9,MATCH(F97,Cards!$A$6:$A$9,0),4)-INDEX(Cards!$B$6:$I$9,MATCH(IF(F97-16=16,0,F97-16),Cards!$A$6:$A$9,0),4),INDEX(Cards!$B$6:$I$9,MATCH(F97,Cards!$A$6:$A$9,0),5)-INDEX(Cards!$B$6:$I$9,MATCH(IF(F97-16=16,0,F97-16),Cards!$A$6:$A$9,0),5),INDEX(Cards!$B$6:$I$9,MATCH(F97,Cards!$A$6:$A$9,0),6)-INDEX(Cards!$B$6:$I$9,MATCH(IF(F97-16=16,0,F97-16),Cards!$A$6:$A$9,0),6),INDEX(Cards!$B$6:$I$9,MATCH(F97,Cards!$A$6:$A$9,0),7)-INDEX(Cards!$B$6:$I$9,MATCH(IF(F97-16=16,0,F97-16),Cards!$A$6:$A$9,0),7),INDEX(Cards!$B$6:$I$9,MATCH(F97,Cards!$A$6:$A$9,0),8)-INDEX(Cards!$B$6:$I$9,MATCH(IF(F97-16=16,0,F97-16),Cards!$A$6:$A$9,0),8)),"")</f>
        <v/>
      </c>
      <c r="J97" s="11" t="str">
        <f aca="false">IF(AND(B97&lt;&gt;"",C97&lt;&gt;"",C97&gt;B97),C97-B97,"")</f>
        <v/>
      </c>
      <c r="K97" s="16" t="str">
        <f aca="false">IF(J97="","",IF(ROUND(J97/C97,4)&gt;=0.1,ROUND(J97/C97,4),0))</f>
        <v/>
      </c>
    </row>
    <row r="98" customFormat="false" ht="15" hidden="false" customHeight="false" outlineLevel="0" collapsed="false">
      <c r="A98" s="7"/>
      <c r="B98" s="5"/>
      <c r="C98" s="5"/>
      <c r="D98" s="6"/>
      <c r="E98" s="12" t="str">
        <f aca="false">IF(D98="","",ROUND(D98/28.349523125,2))</f>
        <v/>
      </c>
      <c r="F98" s="10" t="str">
        <f aca="false">IF(E98="","",IF(E98&lt;16,0,IF(E98=16,16,CEILING(E98/16,1)*16)))</f>
        <v/>
      </c>
      <c r="G98" s="12" t="str">
        <f aca="false">IF(OR(E98="",E98&lt;=16),"",E98-FLOOR(E98-0.000001,16))</f>
        <v/>
      </c>
      <c r="H98" s="11" t="str">
        <f aca="false">IF(AND(G98&lt;&gt;"",G98&lt;=3,F98&lt;=48),MIN(INDEX(Cards!$B$6:$I$9,MATCH(F98,Cards!$A$6:$A$9,0),1)-INDEX(Cards!$B$6:$I$9,MATCH(IF(F98-16=16,0,F98-16),Cards!$A$6:$A$9,0),1),INDEX(Cards!$B$6:$I$9,MATCH(F98,Cards!$A$6:$A$9,0),2)-INDEX(Cards!$B$6:$I$9,MATCH(IF(F98-16=16,0,F98-16),Cards!$A$6:$A$9,0),2),INDEX(Cards!$B$6:$I$9,MATCH(F98,Cards!$A$6:$A$9,0),3)-INDEX(Cards!$B$6:$I$9,MATCH(IF(F98-16=16,0,F98-16),Cards!$A$6:$A$9,0),3),INDEX(Cards!$B$6:$I$9,MATCH(F98,Cards!$A$6:$A$9,0),4)-INDEX(Cards!$B$6:$I$9,MATCH(IF(F98-16=16,0,F98-16),Cards!$A$6:$A$9,0),4),INDEX(Cards!$B$6:$I$9,MATCH(F98,Cards!$A$6:$A$9,0),5)-INDEX(Cards!$B$6:$I$9,MATCH(IF(F98-16=16,0,F98-16),Cards!$A$6:$A$9,0),5),INDEX(Cards!$B$6:$I$9,MATCH(F98,Cards!$A$6:$A$9,0),6)-INDEX(Cards!$B$6:$I$9,MATCH(IF(F98-16=16,0,F98-16),Cards!$A$6:$A$9,0),6),INDEX(Cards!$B$6:$I$9,MATCH(F98,Cards!$A$6:$A$9,0),7)-INDEX(Cards!$B$6:$I$9,MATCH(IF(F98-16=16,0,F98-16),Cards!$A$6:$A$9,0),7),INDEX(Cards!$B$6:$I$9,MATCH(F98,Cards!$A$6:$A$9,0),8)-INDEX(Cards!$B$6:$I$9,MATCH(IF(F98-16=16,0,F98-16),Cards!$A$6:$A$9,0),8)),"")</f>
        <v/>
      </c>
      <c r="I98" s="11" t="str">
        <f aca="false">IF(AND(G98&lt;&gt;"",G98&lt;=3,F98&lt;=48),MAX(INDEX(Cards!$B$6:$I$9,MATCH(F98,Cards!$A$6:$A$9,0),1)-INDEX(Cards!$B$6:$I$9,MATCH(IF(F98-16=16,0,F98-16),Cards!$A$6:$A$9,0),1),INDEX(Cards!$B$6:$I$9,MATCH(F98,Cards!$A$6:$A$9,0),2)-INDEX(Cards!$B$6:$I$9,MATCH(IF(F98-16=16,0,F98-16),Cards!$A$6:$A$9,0),2),INDEX(Cards!$B$6:$I$9,MATCH(F98,Cards!$A$6:$A$9,0),3)-INDEX(Cards!$B$6:$I$9,MATCH(IF(F98-16=16,0,F98-16),Cards!$A$6:$A$9,0),3),INDEX(Cards!$B$6:$I$9,MATCH(F98,Cards!$A$6:$A$9,0),4)-INDEX(Cards!$B$6:$I$9,MATCH(IF(F98-16=16,0,F98-16),Cards!$A$6:$A$9,0),4),INDEX(Cards!$B$6:$I$9,MATCH(F98,Cards!$A$6:$A$9,0),5)-INDEX(Cards!$B$6:$I$9,MATCH(IF(F98-16=16,0,F98-16),Cards!$A$6:$A$9,0),5),INDEX(Cards!$B$6:$I$9,MATCH(F98,Cards!$A$6:$A$9,0),6)-INDEX(Cards!$B$6:$I$9,MATCH(IF(F98-16=16,0,F98-16),Cards!$A$6:$A$9,0),6),INDEX(Cards!$B$6:$I$9,MATCH(F98,Cards!$A$6:$A$9,0),7)-INDEX(Cards!$B$6:$I$9,MATCH(IF(F98-16=16,0,F98-16),Cards!$A$6:$A$9,0),7),INDEX(Cards!$B$6:$I$9,MATCH(F98,Cards!$A$6:$A$9,0),8)-INDEX(Cards!$B$6:$I$9,MATCH(IF(F98-16=16,0,F98-16),Cards!$A$6:$A$9,0),8)),"")</f>
        <v/>
      </c>
      <c r="J98" s="11" t="str">
        <f aca="false">IF(AND(B98&lt;&gt;"",C98&lt;&gt;"",C98&gt;B98),C98-B98,"")</f>
        <v/>
      </c>
      <c r="K98" s="16" t="str">
        <f aca="false">IF(J98="","",IF(ROUND(J98/C98,4)&gt;=0.1,ROUND(J98/C98,4),0))</f>
        <v/>
      </c>
    </row>
    <row r="99" customFormat="false" ht="15" hidden="false" customHeight="false" outlineLevel="0" collapsed="false">
      <c r="A99" s="7"/>
      <c r="B99" s="5"/>
      <c r="C99" s="5"/>
      <c r="D99" s="6"/>
      <c r="E99" s="12" t="str">
        <f aca="false">IF(D99="","",ROUND(D99/28.349523125,2))</f>
        <v/>
      </c>
      <c r="F99" s="10" t="str">
        <f aca="false">IF(E99="","",IF(E99&lt;16,0,IF(E99=16,16,CEILING(E99/16,1)*16)))</f>
        <v/>
      </c>
      <c r="G99" s="12" t="str">
        <f aca="false">IF(OR(E99="",E99&lt;=16),"",E99-FLOOR(E99-0.000001,16))</f>
        <v/>
      </c>
      <c r="H99" s="11" t="str">
        <f aca="false">IF(AND(G99&lt;&gt;"",G99&lt;=3,F99&lt;=48),MIN(INDEX(Cards!$B$6:$I$9,MATCH(F99,Cards!$A$6:$A$9,0),1)-INDEX(Cards!$B$6:$I$9,MATCH(IF(F99-16=16,0,F99-16),Cards!$A$6:$A$9,0),1),INDEX(Cards!$B$6:$I$9,MATCH(F99,Cards!$A$6:$A$9,0),2)-INDEX(Cards!$B$6:$I$9,MATCH(IF(F99-16=16,0,F99-16),Cards!$A$6:$A$9,0),2),INDEX(Cards!$B$6:$I$9,MATCH(F99,Cards!$A$6:$A$9,0),3)-INDEX(Cards!$B$6:$I$9,MATCH(IF(F99-16=16,0,F99-16),Cards!$A$6:$A$9,0),3),INDEX(Cards!$B$6:$I$9,MATCH(F99,Cards!$A$6:$A$9,0),4)-INDEX(Cards!$B$6:$I$9,MATCH(IF(F99-16=16,0,F99-16),Cards!$A$6:$A$9,0),4),INDEX(Cards!$B$6:$I$9,MATCH(F99,Cards!$A$6:$A$9,0),5)-INDEX(Cards!$B$6:$I$9,MATCH(IF(F99-16=16,0,F99-16),Cards!$A$6:$A$9,0),5),INDEX(Cards!$B$6:$I$9,MATCH(F99,Cards!$A$6:$A$9,0),6)-INDEX(Cards!$B$6:$I$9,MATCH(IF(F99-16=16,0,F99-16),Cards!$A$6:$A$9,0),6),INDEX(Cards!$B$6:$I$9,MATCH(F99,Cards!$A$6:$A$9,0),7)-INDEX(Cards!$B$6:$I$9,MATCH(IF(F99-16=16,0,F99-16),Cards!$A$6:$A$9,0),7),INDEX(Cards!$B$6:$I$9,MATCH(F99,Cards!$A$6:$A$9,0),8)-INDEX(Cards!$B$6:$I$9,MATCH(IF(F99-16=16,0,F99-16),Cards!$A$6:$A$9,0),8)),"")</f>
        <v/>
      </c>
      <c r="I99" s="11" t="str">
        <f aca="false">IF(AND(G99&lt;&gt;"",G99&lt;=3,F99&lt;=48),MAX(INDEX(Cards!$B$6:$I$9,MATCH(F99,Cards!$A$6:$A$9,0),1)-INDEX(Cards!$B$6:$I$9,MATCH(IF(F99-16=16,0,F99-16),Cards!$A$6:$A$9,0),1),INDEX(Cards!$B$6:$I$9,MATCH(F99,Cards!$A$6:$A$9,0),2)-INDEX(Cards!$B$6:$I$9,MATCH(IF(F99-16=16,0,F99-16),Cards!$A$6:$A$9,0),2),INDEX(Cards!$B$6:$I$9,MATCH(F99,Cards!$A$6:$A$9,0),3)-INDEX(Cards!$B$6:$I$9,MATCH(IF(F99-16=16,0,F99-16),Cards!$A$6:$A$9,0),3),INDEX(Cards!$B$6:$I$9,MATCH(F99,Cards!$A$6:$A$9,0),4)-INDEX(Cards!$B$6:$I$9,MATCH(IF(F99-16=16,0,F99-16),Cards!$A$6:$A$9,0),4),INDEX(Cards!$B$6:$I$9,MATCH(F99,Cards!$A$6:$A$9,0),5)-INDEX(Cards!$B$6:$I$9,MATCH(IF(F99-16=16,0,F99-16),Cards!$A$6:$A$9,0),5),INDEX(Cards!$B$6:$I$9,MATCH(F99,Cards!$A$6:$A$9,0),6)-INDEX(Cards!$B$6:$I$9,MATCH(IF(F99-16=16,0,F99-16),Cards!$A$6:$A$9,0),6),INDEX(Cards!$B$6:$I$9,MATCH(F99,Cards!$A$6:$A$9,0),7)-INDEX(Cards!$B$6:$I$9,MATCH(IF(F99-16=16,0,F99-16),Cards!$A$6:$A$9,0),7),INDEX(Cards!$B$6:$I$9,MATCH(F99,Cards!$A$6:$A$9,0),8)-INDEX(Cards!$B$6:$I$9,MATCH(IF(F99-16=16,0,F99-16),Cards!$A$6:$A$9,0),8)),"")</f>
        <v/>
      </c>
      <c r="J99" s="11" t="str">
        <f aca="false">IF(AND(B99&lt;&gt;"",C99&lt;&gt;"",C99&gt;B99),C99-B99,"")</f>
        <v/>
      </c>
      <c r="K99" s="16" t="str">
        <f aca="false">IF(J99="","",IF(ROUND(J99/C99,4)&gt;=0.1,ROUND(J99/C99,4),0))</f>
        <v/>
      </c>
    </row>
    <row r="100" customFormat="false" ht="15" hidden="false" customHeight="false" outlineLevel="0" collapsed="false">
      <c r="A100" s="7"/>
      <c r="B100" s="5"/>
      <c r="C100" s="5"/>
      <c r="D100" s="6"/>
      <c r="E100" s="12" t="str">
        <f aca="false">IF(D100="","",ROUND(D100/28.349523125,2))</f>
        <v/>
      </c>
      <c r="F100" s="10" t="str">
        <f aca="false">IF(E100="","",IF(E100&lt;16,0,IF(E100=16,16,CEILING(E100/16,1)*16)))</f>
        <v/>
      </c>
      <c r="G100" s="12" t="str">
        <f aca="false">IF(OR(E100="",E100&lt;=16),"",E100-FLOOR(E100-0.000001,16))</f>
        <v/>
      </c>
      <c r="H100" s="11" t="str">
        <f aca="false">IF(AND(G100&lt;&gt;"",G100&lt;=3,F100&lt;=48),MIN(INDEX(Cards!$B$6:$I$9,MATCH(F100,Cards!$A$6:$A$9,0),1)-INDEX(Cards!$B$6:$I$9,MATCH(IF(F100-16=16,0,F100-16),Cards!$A$6:$A$9,0),1),INDEX(Cards!$B$6:$I$9,MATCH(F100,Cards!$A$6:$A$9,0),2)-INDEX(Cards!$B$6:$I$9,MATCH(IF(F100-16=16,0,F100-16),Cards!$A$6:$A$9,0),2),INDEX(Cards!$B$6:$I$9,MATCH(F100,Cards!$A$6:$A$9,0),3)-INDEX(Cards!$B$6:$I$9,MATCH(IF(F100-16=16,0,F100-16),Cards!$A$6:$A$9,0),3),INDEX(Cards!$B$6:$I$9,MATCH(F100,Cards!$A$6:$A$9,0),4)-INDEX(Cards!$B$6:$I$9,MATCH(IF(F100-16=16,0,F100-16),Cards!$A$6:$A$9,0),4),INDEX(Cards!$B$6:$I$9,MATCH(F100,Cards!$A$6:$A$9,0),5)-INDEX(Cards!$B$6:$I$9,MATCH(IF(F100-16=16,0,F100-16),Cards!$A$6:$A$9,0),5),INDEX(Cards!$B$6:$I$9,MATCH(F100,Cards!$A$6:$A$9,0),6)-INDEX(Cards!$B$6:$I$9,MATCH(IF(F100-16=16,0,F100-16),Cards!$A$6:$A$9,0),6),INDEX(Cards!$B$6:$I$9,MATCH(F100,Cards!$A$6:$A$9,0),7)-INDEX(Cards!$B$6:$I$9,MATCH(IF(F100-16=16,0,F100-16),Cards!$A$6:$A$9,0),7),INDEX(Cards!$B$6:$I$9,MATCH(F100,Cards!$A$6:$A$9,0),8)-INDEX(Cards!$B$6:$I$9,MATCH(IF(F100-16=16,0,F100-16),Cards!$A$6:$A$9,0),8)),"")</f>
        <v/>
      </c>
      <c r="I100" s="11" t="str">
        <f aca="false">IF(AND(G100&lt;&gt;"",G100&lt;=3,F100&lt;=48),MAX(INDEX(Cards!$B$6:$I$9,MATCH(F100,Cards!$A$6:$A$9,0),1)-INDEX(Cards!$B$6:$I$9,MATCH(IF(F100-16=16,0,F100-16),Cards!$A$6:$A$9,0),1),INDEX(Cards!$B$6:$I$9,MATCH(F100,Cards!$A$6:$A$9,0),2)-INDEX(Cards!$B$6:$I$9,MATCH(IF(F100-16=16,0,F100-16),Cards!$A$6:$A$9,0),2),INDEX(Cards!$B$6:$I$9,MATCH(F100,Cards!$A$6:$A$9,0),3)-INDEX(Cards!$B$6:$I$9,MATCH(IF(F100-16=16,0,F100-16),Cards!$A$6:$A$9,0),3),INDEX(Cards!$B$6:$I$9,MATCH(F100,Cards!$A$6:$A$9,0),4)-INDEX(Cards!$B$6:$I$9,MATCH(IF(F100-16=16,0,F100-16),Cards!$A$6:$A$9,0),4),INDEX(Cards!$B$6:$I$9,MATCH(F100,Cards!$A$6:$A$9,0),5)-INDEX(Cards!$B$6:$I$9,MATCH(IF(F100-16=16,0,F100-16),Cards!$A$6:$A$9,0),5),INDEX(Cards!$B$6:$I$9,MATCH(F100,Cards!$A$6:$A$9,0),6)-INDEX(Cards!$B$6:$I$9,MATCH(IF(F100-16=16,0,F100-16),Cards!$A$6:$A$9,0),6),INDEX(Cards!$B$6:$I$9,MATCH(F100,Cards!$A$6:$A$9,0),7)-INDEX(Cards!$B$6:$I$9,MATCH(IF(F100-16=16,0,F100-16),Cards!$A$6:$A$9,0),7),INDEX(Cards!$B$6:$I$9,MATCH(F100,Cards!$A$6:$A$9,0),8)-INDEX(Cards!$B$6:$I$9,MATCH(IF(F100-16=16,0,F100-16),Cards!$A$6:$A$9,0),8)),"")</f>
        <v/>
      </c>
      <c r="J100" s="11" t="str">
        <f aca="false">IF(AND(B100&lt;&gt;"",C100&lt;&gt;"",C100&gt;B100),C100-B100,"")</f>
        <v/>
      </c>
      <c r="K100" s="16" t="str">
        <f aca="false">IF(J100="","",IF(ROUND(J100/C100,4)&gt;=0.1,ROUND(J100/C100,4),0))</f>
        <v/>
      </c>
    </row>
    <row r="101" customFormat="false" ht="15" hidden="false" customHeight="false" outlineLevel="0" collapsed="false">
      <c r="A101" s="7"/>
      <c r="B101" s="5"/>
      <c r="C101" s="5"/>
      <c r="D101" s="6"/>
      <c r="E101" s="12" t="str">
        <f aca="false">IF(D101="","",ROUND(D101/28.349523125,2))</f>
        <v/>
      </c>
      <c r="F101" s="10" t="str">
        <f aca="false">IF(E101="","",IF(E101&lt;16,0,IF(E101=16,16,CEILING(E101/16,1)*16)))</f>
        <v/>
      </c>
      <c r="G101" s="12" t="str">
        <f aca="false">IF(OR(E101="",E101&lt;=16),"",E101-FLOOR(E101-0.000001,16))</f>
        <v/>
      </c>
      <c r="H101" s="11" t="str">
        <f aca="false">IF(AND(G101&lt;&gt;"",G101&lt;=3,F101&lt;=48),MIN(INDEX(Cards!$B$6:$I$9,MATCH(F101,Cards!$A$6:$A$9,0),1)-INDEX(Cards!$B$6:$I$9,MATCH(IF(F101-16=16,0,F101-16),Cards!$A$6:$A$9,0),1),INDEX(Cards!$B$6:$I$9,MATCH(F101,Cards!$A$6:$A$9,0),2)-INDEX(Cards!$B$6:$I$9,MATCH(IF(F101-16=16,0,F101-16),Cards!$A$6:$A$9,0),2),INDEX(Cards!$B$6:$I$9,MATCH(F101,Cards!$A$6:$A$9,0),3)-INDEX(Cards!$B$6:$I$9,MATCH(IF(F101-16=16,0,F101-16),Cards!$A$6:$A$9,0),3),INDEX(Cards!$B$6:$I$9,MATCH(F101,Cards!$A$6:$A$9,0),4)-INDEX(Cards!$B$6:$I$9,MATCH(IF(F101-16=16,0,F101-16),Cards!$A$6:$A$9,0),4),INDEX(Cards!$B$6:$I$9,MATCH(F101,Cards!$A$6:$A$9,0),5)-INDEX(Cards!$B$6:$I$9,MATCH(IF(F101-16=16,0,F101-16),Cards!$A$6:$A$9,0),5),INDEX(Cards!$B$6:$I$9,MATCH(F101,Cards!$A$6:$A$9,0),6)-INDEX(Cards!$B$6:$I$9,MATCH(IF(F101-16=16,0,F101-16),Cards!$A$6:$A$9,0),6),INDEX(Cards!$B$6:$I$9,MATCH(F101,Cards!$A$6:$A$9,0),7)-INDEX(Cards!$B$6:$I$9,MATCH(IF(F101-16=16,0,F101-16),Cards!$A$6:$A$9,0),7),INDEX(Cards!$B$6:$I$9,MATCH(F101,Cards!$A$6:$A$9,0),8)-INDEX(Cards!$B$6:$I$9,MATCH(IF(F101-16=16,0,F101-16),Cards!$A$6:$A$9,0),8)),"")</f>
        <v/>
      </c>
      <c r="I101" s="11" t="str">
        <f aca="false">IF(AND(G101&lt;&gt;"",G101&lt;=3,F101&lt;=48),MAX(INDEX(Cards!$B$6:$I$9,MATCH(F101,Cards!$A$6:$A$9,0),1)-INDEX(Cards!$B$6:$I$9,MATCH(IF(F101-16=16,0,F101-16),Cards!$A$6:$A$9,0),1),INDEX(Cards!$B$6:$I$9,MATCH(F101,Cards!$A$6:$A$9,0),2)-INDEX(Cards!$B$6:$I$9,MATCH(IF(F101-16=16,0,F101-16),Cards!$A$6:$A$9,0),2),INDEX(Cards!$B$6:$I$9,MATCH(F101,Cards!$A$6:$A$9,0),3)-INDEX(Cards!$B$6:$I$9,MATCH(IF(F101-16=16,0,F101-16),Cards!$A$6:$A$9,0),3),INDEX(Cards!$B$6:$I$9,MATCH(F101,Cards!$A$6:$A$9,0),4)-INDEX(Cards!$B$6:$I$9,MATCH(IF(F101-16=16,0,F101-16),Cards!$A$6:$A$9,0),4),INDEX(Cards!$B$6:$I$9,MATCH(F101,Cards!$A$6:$A$9,0),5)-INDEX(Cards!$B$6:$I$9,MATCH(IF(F101-16=16,0,F101-16),Cards!$A$6:$A$9,0),5),INDEX(Cards!$B$6:$I$9,MATCH(F101,Cards!$A$6:$A$9,0),6)-INDEX(Cards!$B$6:$I$9,MATCH(IF(F101-16=16,0,F101-16),Cards!$A$6:$A$9,0),6),INDEX(Cards!$B$6:$I$9,MATCH(F101,Cards!$A$6:$A$9,0),7)-INDEX(Cards!$B$6:$I$9,MATCH(IF(F101-16=16,0,F101-16),Cards!$A$6:$A$9,0),7),INDEX(Cards!$B$6:$I$9,MATCH(F101,Cards!$A$6:$A$9,0),8)-INDEX(Cards!$B$6:$I$9,MATCH(IF(F101-16=16,0,F101-16),Cards!$A$6:$A$9,0),8)),"")</f>
        <v/>
      </c>
      <c r="J101" s="11" t="str">
        <f aca="false">IF(AND(B101&lt;&gt;"",C101&lt;&gt;"",C101&gt;B101),C101-B101,"")</f>
        <v/>
      </c>
      <c r="K101" s="16" t="str">
        <f aca="false">IF(J101="","",IF(ROUND(J101/C101,4)&gt;=0.1,ROUND(J101/C101,4),0))</f>
        <v/>
      </c>
    </row>
    <row r="102" customFormat="false" ht="15" hidden="false" customHeight="false" outlineLevel="0" collapsed="false">
      <c r="A102" s="7"/>
      <c r="B102" s="5"/>
      <c r="C102" s="5"/>
      <c r="D102" s="6"/>
      <c r="E102" s="12" t="str">
        <f aca="false">IF(D102="","",ROUND(D102/28.349523125,2))</f>
        <v/>
      </c>
      <c r="F102" s="10" t="str">
        <f aca="false">IF(E102="","",IF(E102&lt;16,0,IF(E102=16,16,CEILING(E102/16,1)*16)))</f>
        <v/>
      </c>
      <c r="G102" s="12" t="str">
        <f aca="false">IF(OR(E102="",E102&lt;=16),"",E102-FLOOR(E102-0.000001,16))</f>
        <v/>
      </c>
      <c r="H102" s="11" t="str">
        <f aca="false">IF(AND(G102&lt;&gt;"",G102&lt;=3,F102&lt;=48),MIN(INDEX(Cards!$B$6:$I$9,MATCH(F102,Cards!$A$6:$A$9,0),1)-INDEX(Cards!$B$6:$I$9,MATCH(IF(F102-16=16,0,F102-16),Cards!$A$6:$A$9,0),1),INDEX(Cards!$B$6:$I$9,MATCH(F102,Cards!$A$6:$A$9,0),2)-INDEX(Cards!$B$6:$I$9,MATCH(IF(F102-16=16,0,F102-16),Cards!$A$6:$A$9,0),2),INDEX(Cards!$B$6:$I$9,MATCH(F102,Cards!$A$6:$A$9,0),3)-INDEX(Cards!$B$6:$I$9,MATCH(IF(F102-16=16,0,F102-16),Cards!$A$6:$A$9,0),3),INDEX(Cards!$B$6:$I$9,MATCH(F102,Cards!$A$6:$A$9,0),4)-INDEX(Cards!$B$6:$I$9,MATCH(IF(F102-16=16,0,F102-16),Cards!$A$6:$A$9,0),4),INDEX(Cards!$B$6:$I$9,MATCH(F102,Cards!$A$6:$A$9,0),5)-INDEX(Cards!$B$6:$I$9,MATCH(IF(F102-16=16,0,F102-16),Cards!$A$6:$A$9,0),5),INDEX(Cards!$B$6:$I$9,MATCH(F102,Cards!$A$6:$A$9,0),6)-INDEX(Cards!$B$6:$I$9,MATCH(IF(F102-16=16,0,F102-16),Cards!$A$6:$A$9,0),6),INDEX(Cards!$B$6:$I$9,MATCH(F102,Cards!$A$6:$A$9,0),7)-INDEX(Cards!$B$6:$I$9,MATCH(IF(F102-16=16,0,F102-16),Cards!$A$6:$A$9,0),7),INDEX(Cards!$B$6:$I$9,MATCH(F102,Cards!$A$6:$A$9,0),8)-INDEX(Cards!$B$6:$I$9,MATCH(IF(F102-16=16,0,F102-16),Cards!$A$6:$A$9,0),8)),"")</f>
        <v/>
      </c>
      <c r="I102" s="11" t="str">
        <f aca="false">IF(AND(G102&lt;&gt;"",G102&lt;=3,F102&lt;=48),MAX(INDEX(Cards!$B$6:$I$9,MATCH(F102,Cards!$A$6:$A$9,0),1)-INDEX(Cards!$B$6:$I$9,MATCH(IF(F102-16=16,0,F102-16),Cards!$A$6:$A$9,0),1),INDEX(Cards!$B$6:$I$9,MATCH(F102,Cards!$A$6:$A$9,0),2)-INDEX(Cards!$B$6:$I$9,MATCH(IF(F102-16=16,0,F102-16),Cards!$A$6:$A$9,0),2),INDEX(Cards!$B$6:$I$9,MATCH(F102,Cards!$A$6:$A$9,0),3)-INDEX(Cards!$B$6:$I$9,MATCH(IF(F102-16=16,0,F102-16),Cards!$A$6:$A$9,0),3),INDEX(Cards!$B$6:$I$9,MATCH(F102,Cards!$A$6:$A$9,0),4)-INDEX(Cards!$B$6:$I$9,MATCH(IF(F102-16=16,0,F102-16),Cards!$A$6:$A$9,0),4),INDEX(Cards!$B$6:$I$9,MATCH(F102,Cards!$A$6:$A$9,0),5)-INDEX(Cards!$B$6:$I$9,MATCH(IF(F102-16=16,0,F102-16),Cards!$A$6:$A$9,0),5),INDEX(Cards!$B$6:$I$9,MATCH(F102,Cards!$A$6:$A$9,0),6)-INDEX(Cards!$B$6:$I$9,MATCH(IF(F102-16=16,0,F102-16),Cards!$A$6:$A$9,0),6),INDEX(Cards!$B$6:$I$9,MATCH(F102,Cards!$A$6:$A$9,0),7)-INDEX(Cards!$B$6:$I$9,MATCH(IF(F102-16=16,0,F102-16),Cards!$A$6:$A$9,0),7),INDEX(Cards!$B$6:$I$9,MATCH(F102,Cards!$A$6:$A$9,0),8)-INDEX(Cards!$B$6:$I$9,MATCH(IF(F102-16=16,0,F102-16),Cards!$A$6:$A$9,0),8)),"")</f>
        <v/>
      </c>
      <c r="J102" s="11" t="str">
        <f aca="false">IF(AND(B102&lt;&gt;"",C102&lt;&gt;"",C102&gt;B102),C102-B102,"")</f>
        <v/>
      </c>
      <c r="K102" s="16" t="str">
        <f aca="false">IF(J102="","",IF(ROUND(J102/C102,4)&gt;=0.1,ROUND(J102/C102,4),0))</f>
        <v/>
      </c>
    </row>
    <row r="103" customFormat="false" ht="15" hidden="false" customHeight="false" outlineLevel="0" collapsed="false">
      <c r="A103" s="7"/>
      <c r="B103" s="5"/>
      <c r="C103" s="5"/>
      <c r="D103" s="6"/>
      <c r="E103" s="12" t="str">
        <f aca="false">IF(D103="","",ROUND(D103/28.349523125,2))</f>
        <v/>
      </c>
      <c r="F103" s="10" t="str">
        <f aca="false">IF(E103="","",IF(E103&lt;16,0,IF(E103=16,16,CEILING(E103/16,1)*16)))</f>
        <v/>
      </c>
      <c r="G103" s="12" t="str">
        <f aca="false">IF(OR(E103="",E103&lt;=16),"",E103-FLOOR(E103-0.000001,16))</f>
        <v/>
      </c>
      <c r="H103" s="11" t="str">
        <f aca="false">IF(AND(G103&lt;&gt;"",G103&lt;=3,F103&lt;=48),MIN(INDEX(Cards!$B$6:$I$9,MATCH(F103,Cards!$A$6:$A$9,0),1)-INDEX(Cards!$B$6:$I$9,MATCH(IF(F103-16=16,0,F103-16),Cards!$A$6:$A$9,0),1),INDEX(Cards!$B$6:$I$9,MATCH(F103,Cards!$A$6:$A$9,0),2)-INDEX(Cards!$B$6:$I$9,MATCH(IF(F103-16=16,0,F103-16),Cards!$A$6:$A$9,0),2),INDEX(Cards!$B$6:$I$9,MATCH(F103,Cards!$A$6:$A$9,0),3)-INDEX(Cards!$B$6:$I$9,MATCH(IF(F103-16=16,0,F103-16),Cards!$A$6:$A$9,0),3),INDEX(Cards!$B$6:$I$9,MATCH(F103,Cards!$A$6:$A$9,0),4)-INDEX(Cards!$B$6:$I$9,MATCH(IF(F103-16=16,0,F103-16),Cards!$A$6:$A$9,0),4),INDEX(Cards!$B$6:$I$9,MATCH(F103,Cards!$A$6:$A$9,0),5)-INDEX(Cards!$B$6:$I$9,MATCH(IF(F103-16=16,0,F103-16),Cards!$A$6:$A$9,0),5),INDEX(Cards!$B$6:$I$9,MATCH(F103,Cards!$A$6:$A$9,0),6)-INDEX(Cards!$B$6:$I$9,MATCH(IF(F103-16=16,0,F103-16),Cards!$A$6:$A$9,0),6),INDEX(Cards!$B$6:$I$9,MATCH(F103,Cards!$A$6:$A$9,0),7)-INDEX(Cards!$B$6:$I$9,MATCH(IF(F103-16=16,0,F103-16),Cards!$A$6:$A$9,0),7),INDEX(Cards!$B$6:$I$9,MATCH(F103,Cards!$A$6:$A$9,0),8)-INDEX(Cards!$B$6:$I$9,MATCH(IF(F103-16=16,0,F103-16),Cards!$A$6:$A$9,0),8)),"")</f>
        <v/>
      </c>
      <c r="I103" s="11" t="str">
        <f aca="false">IF(AND(G103&lt;&gt;"",G103&lt;=3,F103&lt;=48),MAX(INDEX(Cards!$B$6:$I$9,MATCH(F103,Cards!$A$6:$A$9,0),1)-INDEX(Cards!$B$6:$I$9,MATCH(IF(F103-16=16,0,F103-16),Cards!$A$6:$A$9,0),1),INDEX(Cards!$B$6:$I$9,MATCH(F103,Cards!$A$6:$A$9,0),2)-INDEX(Cards!$B$6:$I$9,MATCH(IF(F103-16=16,0,F103-16),Cards!$A$6:$A$9,0),2),INDEX(Cards!$B$6:$I$9,MATCH(F103,Cards!$A$6:$A$9,0),3)-INDEX(Cards!$B$6:$I$9,MATCH(IF(F103-16=16,0,F103-16),Cards!$A$6:$A$9,0),3),INDEX(Cards!$B$6:$I$9,MATCH(F103,Cards!$A$6:$A$9,0),4)-INDEX(Cards!$B$6:$I$9,MATCH(IF(F103-16=16,0,F103-16),Cards!$A$6:$A$9,0),4),INDEX(Cards!$B$6:$I$9,MATCH(F103,Cards!$A$6:$A$9,0),5)-INDEX(Cards!$B$6:$I$9,MATCH(IF(F103-16=16,0,F103-16),Cards!$A$6:$A$9,0),5),INDEX(Cards!$B$6:$I$9,MATCH(F103,Cards!$A$6:$A$9,0),6)-INDEX(Cards!$B$6:$I$9,MATCH(IF(F103-16=16,0,F103-16),Cards!$A$6:$A$9,0),6),INDEX(Cards!$B$6:$I$9,MATCH(F103,Cards!$A$6:$A$9,0),7)-INDEX(Cards!$B$6:$I$9,MATCH(IF(F103-16=16,0,F103-16),Cards!$A$6:$A$9,0),7),INDEX(Cards!$B$6:$I$9,MATCH(F103,Cards!$A$6:$A$9,0),8)-INDEX(Cards!$B$6:$I$9,MATCH(IF(F103-16=16,0,F103-16),Cards!$A$6:$A$9,0),8)),"")</f>
        <v/>
      </c>
      <c r="J103" s="11" t="str">
        <f aca="false">IF(AND(B103&lt;&gt;"",C103&lt;&gt;"",C103&gt;B103),C103-B103,"")</f>
        <v/>
      </c>
      <c r="K103" s="16" t="str">
        <f aca="false">IF(J103="","",IF(ROUND(J103/C103,4)&gt;=0.1,ROUND(J103/C103,4),0))</f>
        <v/>
      </c>
    </row>
    <row r="104" customFormat="false" ht="15" hidden="false" customHeight="false" outlineLevel="0" collapsed="false">
      <c r="A104" s="7"/>
      <c r="B104" s="5"/>
      <c r="C104" s="5"/>
      <c r="D104" s="6"/>
      <c r="E104" s="12" t="str">
        <f aca="false">IF(D104="","",ROUND(D104/28.349523125,2))</f>
        <v/>
      </c>
      <c r="F104" s="10" t="str">
        <f aca="false">IF(E104="","",IF(E104&lt;16,0,IF(E104=16,16,CEILING(E104/16,1)*16)))</f>
        <v/>
      </c>
      <c r="G104" s="12" t="str">
        <f aca="false">IF(OR(E104="",E104&lt;=16),"",E104-FLOOR(E104-0.000001,16))</f>
        <v/>
      </c>
      <c r="H104" s="11" t="str">
        <f aca="false">IF(AND(G104&lt;&gt;"",G104&lt;=3,F104&lt;=48),MIN(INDEX(Cards!$B$6:$I$9,MATCH(F104,Cards!$A$6:$A$9,0),1)-INDEX(Cards!$B$6:$I$9,MATCH(IF(F104-16=16,0,F104-16),Cards!$A$6:$A$9,0),1),INDEX(Cards!$B$6:$I$9,MATCH(F104,Cards!$A$6:$A$9,0),2)-INDEX(Cards!$B$6:$I$9,MATCH(IF(F104-16=16,0,F104-16),Cards!$A$6:$A$9,0),2),INDEX(Cards!$B$6:$I$9,MATCH(F104,Cards!$A$6:$A$9,0),3)-INDEX(Cards!$B$6:$I$9,MATCH(IF(F104-16=16,0,F104-16),Cards!$A$6:$A$9,0),3),INDEX(Cards!$B$6:$I$9,MATCH(F104,Cards!$A$6:$A$9,0),4)-INDEX(Cards!$B$6:$I$9,MATCH(IF(F104-16=16,0,F104-16),Cards!$A$6:$A$9,0),4),INDEX(Cards!$B$6:$I$9,MATCH(F104,Cards!$A$6:$A$9,0),5)-INDEX(Cards!$B$6:$I$9,MATCH(IF(F104-16=16,0,F104-16),Cards!$A$6:$A$9,0),5),INDEX(Cards!$B$6:$I$9,MATCH(F104,Cards!$A$6:$A$9,0),6)-INDEX(Cards!$B$6:$I$9,MATCH(IF(F104-16=16,0,F104-16),Cards!$A$6:$A$9,0),6),INDEX(Cards!$B$6:$I$9,MATCH(F104,Cards!$A$6:$A$9,0),7)-INDEX(Cards!$B$6:$I$9,MATCH(IF(F104-16=16,0,F104-16),Cards!$A$6:$A$9,0),7),INDEX(Cards!$B$6:$I$9,MATCH(F104,Cards!$A$6:$A$9,0),8)-INDEX(Cards!$B$6:$I$9,MATCH(IF(F104-16=16,0,F104-16),Cards!$A$6:$A$9,0),8)),"")</f>
        <v/>
      </c>
      <c r="I104" s="11" t="str">
        <f aca="false">IF(AND(G104&lt;&gt;"",G104&lt;=3,F104&lt;=48),MAX(INDEX(Cards!$B$6:$I$9,MATCH(F104,Cards!$A$6:$A$9,0),1)-INDEX(Cards!$B$6:$I$9,MATCH(IF(F104-16=16,0,F104-16),Cards!$A$6:$A$9,0),1),INDEX(Cards!$B$6:$I$9,MATCH(F104,Cards!$A$6:$A$9,0),2)-INDEX(Cards!$B$6:$I$9,MATCH(IF(F104-16=16,0,F104-16),Cards!$A$6:$A$9,0),2),INDEX(Cards!$B$6:$I$9,MATCH(F104,Cards!$A$6:$A$9,0),3)-INDEX(Cards!$B$6:$I$9,MATCH(IF(F104-16=16,0,F104-16),Cards!$A$6:$A$9,0),3),INDEX(Cards!$B$6:$I$9,MATCH(F104,Cards!$A$6:$A$9,0),4)-INDEX(Cards!$B$6:$I$9,MATCH(IF(F104-16=16,0,F104-16),Cards!$A$6:$A$9,0),4),INDEX(Cards!$B$6:$I$9,MATCH(F104,Cards!$A$6:$A$9,0),5)-INDEX(Cards!$B$6:$I$9,MATCH(IF(F104-16=16,0,F104-16),Cards!$A$6:$A$9,0),5),INDEX(Cards!$B$6:$I$9,MATCH(F104,Cards!$A$6:$A$9,0),6)-INDEX(Cards!$B$6:$I$9,MATCH(IF(F104-16=16,0,F104-16),Cards!$A$6:$A$9,0),6),INDEX(Cards!$B$6:$I$9,MATCH(F104,Cards!$A$6:$A$9,0),7)-INDEX(Cards!$B$6:$I$9,MATCH(IF(F104-16=16,0,F104-16),Cards!$A$6:$A$9,0),7),INDEX(Cards!$B$6:$I$9,MATCH(F104,Cards!$A$6:$A$9,0),8)-INDEX(Cards!$B$6:$I$9,MATCH(IF(F104-16=16,0,F104-16),Cards!$A$6:$A$9,0),8)),"")</f>
        <v/>
      </c>
      <c r="J104" s="11" t="str">
        <f aca="false">IF(AND(B104&lt;&gt;"",C104&lt;&gt;"",C104&gt;B104),C104-B104,"")</f>
        <v/>
      </c>
      <c r="K104" s="16" t="str">
        <f aca="false">IF(J104="","",IF(ROUND(J104/C104,4)&gt;=0.1,ROUND(J104/C104,4),0))</f>
        <v/>
      </c>
    </row>
    <row r="105" customFormat="false" ht="15" hidden="false" customHeight="false" outlineLevel="0" collapsed="false">
      <c r="A105" s="7"/>
      <c r="B105" s="5"/>
      <c r="C105" s="5"/>
      <c r="D105" s="6"/>
      <c r="E105" s="12" t="str">
        <f aca="false">IF(D105="","",ROUND(D105/28.349523125,2))</f>
        <v/>
      </c>
      <c r="F105" s="10" t="str">
        <f aca="false">IF(E105="","",IF(E105&lt;16,0,IF(E105=16,16,CEILING(E105/16,1)*16)))</f>
        <v/>
      </c>
      <c r="G105" s="12" t="str">
        <f aca="false">IF(OR(E105="",E105&lt;=16),"",E105-FLOOR(E105-0.000001,16))</f>
        <v/>
      </c>
      <c r="H105" s="11" t="str">
        <f aca="false">IF(AND(G105&lt;&gt;"",G105&lt;=3,F105&lt;=48),MIN(INDEX(Cards!$B$6:$I$9,MATCH(F105,Cards!$A$6:$A$9,0),1)-INDEX(Cards!$B$6:$I$9,MATCH(IF(F105-16=16,0,F105-16),Cards!$A$6:$A$9,0),1),INDEX(Cards!$B$6:$I$9,MATCH(F105,Cards!$A$6:$A$9,0),2)-INDEX(Cards!$B$6:$I$9,MATCH(IF(F105-16=16,0,F105-16),Cards!$A$6:$A$9,0),2),INDEX(Cards!$B$6:$I$9,MATCH(F105,Cards!$A$6:$A$9,0),3)-INDEX(Cards!$B$6:$I$9,MATCH(IF(F105-16=16,0,F105-16),Cards!$A$6:$A$9,0),3),INDEX(Cards!$B$6:$I$9,MATCH(F105,Cards!$A$6:$A$9,0),4)-INDEX(Cards!$B$6:$I$9,MATCH(IF(F105-16=16,0,F105-16),Cards!$A$6:$A$9,0),4),INDEX(Cards!$B$6:$I$9,MATCH(F105,Cards!$A$6:$A$9,0),5)-INDEX(Cards!$B$6:$I$9,MATCH(IF(F105-16=16,0,F105-16),Cards!$A$6:$A$9,0),5),INDEX(Cards!$B$6:$I$9,MATCH(F105,Cards!$A$6:$A$9,0),6)-INDEX(Cards!$B$6:$I$9,MATCH(IF(F105-16=16,0,F105-16),Cards!$A$6:$A$9,0),6),INDEX(Cards!$B$6:$I$9,MATCH(F105,Cards!$A$6:$A$9,0),7)-INDEX(Cards!$B$6:$I$9,MATCH(IF(F105-16=16,0,F105-16),Cards!$A$6:$A$9,0),7),INDEX(Cards!$B$6:$I$9,MATCH(F105,Cards!$A$6:$A$9,0),8)-INDEX(Cards!$B$6:$I$9,MATCH(IF(F105-16=16,0,F105-16),Cards!$A$6:$A$9,0),8)),"")</f>
        <v/>
      </c>
      <c r="I105" s="11" t="str">
        <f aca="false">IF(AND(G105&lt;&gt;"",G105&lt;=3,F105&lt;=48),MAX(INDEX(Cards!$B$6:$I$9,MATCH(F105,Cards!$A$6:$A$9,0),1)-INDEX(Cards!$B$6:$I$9,MATCH(IF(F105-16=16,0,F105-16),Cards!$A$6:$A$9,0),1),INDEX(Cards!$B$6:$I$9,MATCH(F105,Cards!$A$6:$A$9,0),2)-INDEX(Cards!$B$6:$I$9,MATCH(IF(F105-16=16,0,F105-16),Cards!$A$6:$A$9,0),2),INDEX(Cards!$B$6:$I$9,MATCH(F105,Cards!$A$6:$A$9,0),3)-INDEX(Cards!$B$6:$I$9,MATCH(IF(F105-16=16,0,F105-16),Cards!$A$6:$A$9,0),3),INDEX(Cards!$B$6:$I$9,MATCH(F105,Cards!$A$6:$A$9,0),4)-INDEX(Cards!$B$6:$I$9,MATCH(IF(F105-16=16,0,F105-16),Cards!$A$6:$A$9,0),4),INDEX(Cards!$B$6:$I$9,MATCH(F105,Cards!$A$6:$A$9,0),5)-INDEX(Cards!$B$6:$I$9,MATCH(IF(F105-16=16,0,F105-16),Cards!$A$6:$A$9,0),5),INDEX(Cards!$B$6:$I$9,MATCH(F105,Cards!$A$6:$A$9,0),6)-INDEX(Cards!$B$6:$I$9,MATCH(IF(F105-16=16,0,F105-16),Cards!$A$6:$A$9,0),6),INDEX(Cards!$B$6:$I$9,MATCH(F105,Cards!$A$6:$A$9,0),7)-INDEX(Cards!$B$6:$I$9,MATCH(IF(F105-16=16,0,F105-16),Cards!$A$6:$A$9,0),7),INDEX(Cards!$B$6:$I$9,MATCH(F105,Cards!$A$6:$A$9,0),8)-INDEX(Cards!$B$6:$I$9,MATCH(IF(F105-16=16,0,F105-16),Cards!$A$6:$A$9,0),8)),"")</f>
        <v/>
      </c>
      <c r="J105" s="11" t="str">
        <f aca="false">IF(AND(B105&lt;&gt;"",C105&lt;&gt;"",C105&gt;B105),C105-B105,"")</f>
        <v/>
      </c>
      <c r="K105" s="16" t="str">
        <f aca="false">IF(J105="","",IF(ROUND(J105/C105,4)&gt;=0.1,ROUND(J105/C105,4),0))</f>
        <v/>
      </c>
    </row>
    <row r="106" customFormat="false" ht="15" hidden="false" customHeight="false" outlineLevel="0" collapsed="false">
      <c r="A106" s="7"/>
      <c r="B106" s="5"/>
      <c r="C106" s="5"/>
      <c r="D106" s="6"/>
      <c r="E106" s="12" t="str">
        <f aca="false">IF(D106="","",ROUND(D106/28.349523125,2))</f>
        <v/>
      </c>
      <c r="F106" s="10" t="str">
        <f aca="false">IF(E106="","",IF(E106&lt;16,0,IF(E106=16,16,CEILING(E106/16,1)*16)))</f>
        <v/>
      </c>
      <c r="G106" s="12" t="str">
        <f aca="false">IF(OR(E106="",E106&lt;=16),"",E106-FLOOR(E106-0.000001,16))</f>
        <v/>
      </c>
      <c r="H106" s="11" t="str">
        <f aca="false">IF(AND(G106&lt;&gt;"",G106&lt;=3,F106&lt;=48),MIN(INDEX(Cards!$B$6:$I$9,MATCH(F106,Cards!$A$6:$A$9,0),1)-INDEX(Cards!$B$6:$I$9,MATCH(IF(F106-16=16,0,F106-16),Cards!$A$6:$A$9,0),1),INDEX(Cards!$B$6:$I$9,MATCH(F106,Cards!$A$6:$A$9,0),2)-INDEX(Cards!$B$6:$I$9,MATCH(IF(F106-16=16,0,F106-16),Cards!$A$6:$A$9,0),2),INDEX(Cards!$B$6:$I$9,MATCH(F106,Cards!$A$6:$A$9,0),3)-INDEX(Cards!$B$6:$I$9,MATCH(IF(F106-16=16,0,F106-16),Cards!$A$6:$A$9,0),3),INDEX(Cards!$B$6:$I$9,MATCH(F106,Cards!$A$6:$A$9,0),4)-INDEX(Cards!$B$6:$I$9,MATCH(IF(F106-16=16,0,F106-16),Cards!$A$6:$A$9,0),4),INDEX(Cards!$B$6:$I$9,MATCH(F106,Cards!$A$6:$A$9,0),5)-INDEX(Cards!$B$6:$I$9,MATCH(IF(F106-16=16,0,F106-16),Cards!$A$6:$A$9,0),5),INDEX(Cards!$B$6:$I$9,MATCH(F106,Cards!$A$6:$A$9,0),6)-INDEX(Cards!$B$6:$I$9,MATCH(IF(F106-16=16,0,F106-16),Cards!$A$6:$A$9,0),6),INDEX(Cards!$B$6:$I$9,MATCH(F106,Cards!$A$6:$A$9,0),7)-INDEX(Cards!$B$6:$I$9,MATCH(IF(F106-16=16,0,F106-16),Cards!$A$6:$A$9,0),7),INDEX(Cards!$B$6:$I$9,MATCH(F106,Cards!$A$6:$A$9,0),8)-INDEX(Cards!$B$6:$I$9,MATCH(IF(F106-16=16,0,F106-16),Cards!$A$6:$A$9,0),8)),"")</f>
        <v/>
      </c>
      <c r="I106" s="11" t="str">
        <f aca="false">IF(AND(G106&lt;&gt;"",G106&lt;=3,F106&lt;=48),MAX(INDEX(Cards!$B$6:$I$9,MATCH(F106,Cards!$A$6:$A$9,0),1)-INDEX(Cards!$B$6:$I$9,MATCH(IF(F106-16=16,0,F106-16),Cards!$A$6:$A$9,0),1),INDEX(Cards!$B$6:$I$9,MATCH(F106,Cards!$A$6:$A$9,0),2)-INDEX(Cards!$B$6:$I$9,MATCH(IF(F106-16=16,0,F106-16),Cards!$A$6:$A$9,0),2),INDEX(Cards!$B$6:$I$9,MATCH(F106,Cards!$A$6:$A$9,0),3)-INDEX(Cards!$B$6:$I$9,MATCH(IF(F106-16=16,0,F106-16),Cards!$A$6:$A$9,0),3),INDEX(Cards!$B$6:$I$9,MATCH(F106,Cards!$A$6:$A$9,0),4)-INDEX(Cards!$B$6:$I$9,MATCH(IF(F106-16=16,0,F106-16),Cards!$A$6:$A$9,0),4),INDEX(Cards!$B$6:$I$9,MATCH(F106,Cards!$A$6:$A$9,0),5)-INDEX(Cards!$B$6:$I$9,MATCH(IF(F106-16=16,0,F106-16),Cards!$A$6:$A$9,0),5),INDEX(Cards!$B$6:$I$9,MATCH(F106,Cards!$A$6:$A$9,0),6)-INDEX(Cards!$B$6:$I$9,MATCH(IF(F106-16=16,0,F106-16),Cards!$A$6:$A$9,0),6),INDEX(Cards!$B$6:$I$9,MATCH(F106,Cards!$A$6:$A$9,0),7)-INDEX(Cards!$B$6:$I$9,MATCH(IF(F106-16=16,0,F106-16),Cards!$A$6:$A$9,0),7),INDEX(Cards!$B$6:$I$9,MATCH(F106,Cards!$A$6:$A$9,0),8)-INDEX(Cards!$B$6:$I$9,MATCH(IF(F106-16=16,0,F106-16),Cards!$A$6:$A$9,0),8)),"")</f>
        <v/>
      </c>
      <c r="J106" s="11" t="str">
        <f aca="false">IF(AND(B106&lt;&gt;"",C106&lt;&gt;"",C106&gt;B106),C106-B106,"")</f>
        <v/>
      </c>
      <c r="K106" s="16" t="str">
        <f aca="false">IF(J106="","",IF(ROUND(J106/C106,4)&gt;=0.1,ROUND(J106/C106,4),0))</f>
        <v/>
      </c>
    </row>
    <row r="107" customFormat="false" ht="15" hidden="false" customHeight="false" outlineLevel="0" collapsed="false">
      <c r="A107" s="7"/>
      <c r="B107" s="5"/>
      <c r="C107" s="5"/>
      <c r="D107" s="6"/>
      <c r="E107" s="12" t="str">
        <f aca="false">IF(D107="","",ROUND(D107/28.349523125,2))</f>
        <v/>
      </c>
      <c r="F107" s="10" t="str">
        <f aca="false">IF(E107="","",IF(E107&lt;16,0,IF(E107=16,16,CEILING(E107/16,1)*16)))</f>
        <v/>
      </c>
      <c r="G107" s="12" t="str">
        <f aca="false">IF(OR(E107="",E107&lt;=16),"",E107-FLOOR(E107-0.000001,16))</f>
        <v/>
      </c>
      <c r="H107" s="11" t="str">
        <f aca="false">IF(AND(G107&lt;&gt;"",G107&lt;=3,F107&lt;=48),MIN(INDEX(Cards!$B$6:$I$9,MATCH(F107,Cards!$A$6:$A$9,0),1)-INDEX(Cards!$B$6:$I$9,MATCH(IF(F107-16=16,0,F107-16),Cards!$A$6:$A$9,0),1),INDEX(Cards!$B$6:$I$9,MATCH(F107,Cards!$A$6:$A$9,0),2)-INDEX(Cards!$B$6:$I$9,MATCH(IF(F107-16=16,0,F107-16),Cards!$A$6:$A$9,0),2),INDEX(Cards!$B$6:$I$9,MATCH(F107,Cards!$A$6:$A$9,0),3)-INDEX(Cards!$B$6:$I$9,MATCH(IF(F107-16=16,0,F107-16),Cards!$A$6:$A$9,0),3),INDEX(Cards!$B$6:$I$9,MATCH(F107,Cards!$A$6:$A$9,0),4)-INDEX(Cards!$B$6:$I$9,MATCH(IF(F107-16=16,0,F107-16),Cards!$A$6:$A$9,0),4),INDEX(Cards!$B$6:$I$9,MATCH(F107,Cards!$A$6:$A$9,0),5)-INDEX(Cards!$B$6:$I$9,MATCH(IF(F107-16=16,0,F107-16),Cards!$A$6:$A$9,0),5),INDEX(Cards!$B$6:$I$9,MATCH(F107,Cards!$A$6:$A$9,0),6)-INDEX(Cards!$B$6:$I$9,MATCH(IF(F107-16=16,0,F107-16),Cards!$A$6:$A$9,0),6),INDEX(Cards!$B$6:$I$9,MATCH(F107,Cards!$A$6:$A$9,0),7)-INDEX(Cards!$B$6:$I$9,MATCH(IF(F107-16=16,0,F107-16),Cards!$A$6:$A$9,0),7),INDEX(Cards!$B$6:$I$9,MATCH(F107,Cards!$A$6:$A$9,0),8)-INDEX(Cards!$B$6:$I$9,MATCH(IF(F107-16=16,0,F107-16),Cards!$A$6:$A$9,0),8)),"")</f>
        <v/>
      </c>
      <c r="I107" s="11" t="str">
        <f aca="false">IF(AND(G107&lt;&gt;"",G107&lt;=3,F107&lt;=48),MAX(INDEX(Cards!$B$6:$I$9,MATCH(F107,Cards!$A$6:$A$9,0),1)-INDEX(Cards!$B$6:$I$9,MATCH(IF(F107-16=16,0,F107-16),Cards!$A$6:$A$9,0),1),INDEX(Cards!$B$6:$I$9,MATCH(F107,Cards!$A$6:$A$9,0),2)-INDEX(Cards!$B$6:$I$9,MATCH(IF(F107-16=16,0,F107-16),Cards!$A$6:$A$9,0),2),INDEX(Cards!$B$6:$I$9,MATCH(F107,Cards!$A$6:$A$9,0),3)-INDEX(Cards!$B$6:$I$9,MATCH(IF(F107-16=16,0,F107-16),Cards!$A$6:$A$9,0),3),INDEX(Cards!$B$6:$I$9,MATCH(F107,Cards!$A$6:$A$9,0),4)-INDEX(Cards!$B$6:$I$9,MATCH(IF(F107-16=16,0,F107-16),Cards!$A$6:$A$9,0),4),INDEX(Cards!$B$6:$I$9,MATCH(F107,Cards!$A$6:$A$9,0),5)-INDEX(Cards!$B$6:$I$9,MATCH(IF(F107-16=16,0,F107-16),Cards!$A$6:$A$9,0),5),INDEX(Cards!$B$6:$I$9,MATCH(F107,Cards!$A$6:$A$9,0),6)-INDEX(Cards!$B$6:$I$9,MATCH(IF(F107-16=16,0,F107-16),Cards!$A$6:$A$9,0),6),INDEX(Cards!$B$6:$I$9,MATCH(F107,Cards!$A$6:$A$9,0),7)-INDEX(Cards!$B$6:$I$9,MATCH(IF(F107-16=16,0,F107-16),Cards!$A$6:$A$9,0),7),INDEX(Cards!$B$6:$I$9,MATCH(F107,Cards!$A$6:$A$9,0),8)-INDEX(Cards!$B$6:$I$9,MATCH(IF(F107-16=16,0,F107-16),Cards!$A$6:$A$9,0),8)),"")</f>
        <v/>
      </c>
      <c r="J107" s="11" t="str">
        <f aca="false">IF(AND(B107&lt;&gt;"",C107&lt;&gt;"",C107&gt;B107),C107-B107,"")</f>
        <v/>
      </c>
      <c r="K107" s="16" t="str">
        <f aca="false">IF(J107="","",IF(ROUND(J107/C107,4)&gt;=0.1,ROUND(J107/C107,4),0))</f>
        <v/>
      </c>
    </row>
    <row r="108" customFormat="false" ht="15" hidden="false" customHeight="false" outlineLevel="0" collapsed="false">
      <c r="A108" s="7"/>
      <c r="B108" s="5"/>
      <c r="C108" s="5"/>
      <c r="D108" s="6"/>
      <c r="E108" s="12" t="str">
        <f aca="false">IF(D108="","",ROUND(D108/28.349523125,2))</f>
        <v/>
      </c>
      <c r="F108" s="10" t="str">
        <f aca="false">IF(E108="","",IF(E108&lt;16,0,IF(E108=16,16,CEILING(E108/16,1)*16)))</f>
        <v/>
      </c>
      <c r="G108" s="12" t="str">
        <f aca="false">IF(OR(E108="",E108&lt;=16),"",E108-FLOOR(E108-0.000001,16))</f>
        <v/>
      </c>
      <c r="H108" s="11" t="str">
        <f aca="false">IF(AND(G108&lt;&gt;"",G108&lt;=3,F108&lt;=48),MIN(INDEX(Cards!$B$6:$I$9,MATCH(F108,Cards!$A$6:$A$9,0),1)-INDEX(Cards!$B$6:$I$9,MATCH(IF(F108-16=16,0,F108-16),Cards!$A$6:$A$9,0),1),INDEX(Cards!$B$6:$I$9,MATCH(F108,Cards!$A$6:$A$9,0),2)-INDEX(Cards!$B$6:$I$9,MATCH(IF(F108-16=16,0,F108-16),Cards!$A$6:$A$9,0),2),INDEX(Cards!$B$6:$I$9,MATCH(F108,Cards!$A$6:$A$9,0),3)-INDEX(Cards!$B$6:$I$9,MATCH(IF(F108-16=16,0,F108-16),Cards!$A$6:$A$9,0),3),INDEX(Cards!$B$6:$I$9,MATCH(F108,Cards!$A$6:$A$9,0),4)-INDEX(Cards!$B$6:$I$9,MATCH(IF(F108-16=16,0,F108-16),Cards!$A$6:$A$9,0),4),INDEX(Cards!$B$6:$I$9,MATCH(F108,Cards!$A$6:$A$9,0),5)-INDEX(Cards!$B$6:$I$9,MATCH(IF(F108-16=16,0,F108-16),Cards!$A$6:$A$9,0),5),INDEX(Cards!$B$6:$I$9,MATCH(F108,Cards!$A$6:$A$9,0),6)-INDEX(Cards!$B$6:$I$9,MATCH(IF(F108-16=16,0,F108-16),Cards!$A$6:$A$9,0),6),INDEX(Cards!$B$6:$I$9,MATCH(F108,Cards!$A$6:$A$9,0),7)-INDEX(Cards!$B$6:$I$9,MATCH(IF(F108-16=16,0,F108-16),Cards!$A$6:$A$9,0),7),INDEX(Cards!$B$6:$I$9,MATCH(F108,Cards!$A$6:$A$9,0),8)-INDEX(Cards!$B$6:$I$9,MATCH(IF(F108-16=16,0,F108-16),Cards!$A$6:$A$9,0),8)),"")</f>
        <v/>
      </c>
      <c r="I108" s="11" t="str">
        <f aca="false">IF(AND(G108&lt;&gt;"",G108&lt;=3,F108&lt;=48),MAX(INDEX(Cards!$B$6:$I$9,MATCH(F108,Cards!$A$6:$A$9,0),1)-INDEX(Cards!$B$6:$I$9,MATCH(IF(F108-16=16,0,F108-16),Cards!$A$6:$A$9,0),1),INDEX(Cards!$B$6:$I$9,MATCH(F108,Cards!$A$6:$A$9,0),2)-INDEX(Cards!$B$6:$I$9,MATCH(IF(F108-16=16,0,F108-16),Cards!$A$6:$A$9,0),2),INDEX(Cards!$B$6:$I$9,MATCH(F108,Cards!$A$6:$A$9,0),3)-INDEX(Cards!$B$6:$I$9,MATCH(IF(F108-16=16,0,F108-16),Cards!$A$6:$A$9,0),3),INDEX(Cards!$B$6:$I$9,MATCH(F108,Cards!$A$6:$A$9,0),4)-INDEX(Cards!$B$6:$I$9,MATCH(IF(F108-16=16,0,F108-16),Cards!$A$6:$A$9,0),4),INDEX(Cards!$B$6:$I$9,MATCH(F108,Cards!$A$6:$A$9,0),5)-INDEX(Cards!$B$6:$I$9,MATCH(IF(F108-16=16,0,F108-16),Cards!$A$6:$A$9,0),5),INDEX(Cards!$B$6:$I$9,MATCH(F108,Cards!$A$6:$A$9,0),6)-INDEX(Cards!$B$6:$I$9,MATCH(IF(F108-16=16,0,F108-16),Cards!$A$6:$A$9,0),6),INDEX(Cards!$B$6:$I$9,MATCH(F108,Cards!$A$6:$A$9,0),7)-INDEX(Cards!$B$6:$I$9,MATCH(IF(F108-16=16,0,F108-16),Cards!$A$6:$A$9,0),7),INDEX(Cards!$B$6:$I$9,MATCH(F108,Cards!$A$6:$A$9,0),8)-INDEX(Cards!$B$6:$I$9,MATCH(IF(F108-16=16,0,F108-16),Cards!$A$6:$A$9,0),8)),"")</f>
        <v/>
      </c>
      <c r="J108" s="11" t="str">
        <f aca="false">IF(AND(B108&lt;&gt;"",C108&lt;&gt;"",C108&gt;B108),C108-B108,"")</f>
        <v/>
      </c>
      <c r="K108" s="16" t="str">
        <f aca="false">IF(J108="","",IF(ROUND(J108/C108,4)&gt;=0.1,ROUND(J108/C108,4),0))</f>
        <v/>
      </c>
    </row>
    <row r="109" customFormat="false" ht="15" hidden="false" customHeight="false" outlineLevel="0" collapsed="false">
      <c r="A109" s="7"/>
      <c r="B109" s="5"/>
      <c r="C109" s="5"/>
      <c r="D109" s="6"/>
      <c r="E109" s="12" t="str">
        <f aca="false">IF(D109="","",ROUND(D109/28.349523125,2))</f>
        <v/>
      </c>
      <c r="F109" s="10" t="str">
        <f aca="false">IF(E109="","",IF(E109&lt;16,0,IF(E109=16,16,CEILING(E109/16,1)*16)))</f>
        <v/>
      </c>
      <c r="G109" s="12" t="str">
        <f aca="false">IF(OR(E109="",E109&lt;=16),"",E109-FLOOR(E109-0.000001,16))</f>
        <v/>
      </c>
      <c r="H109" s="11" t="str">
        <f aca="false">IF(AND(G109&lt;&gt;"",G109&lt;=3,F109&lt;=48),MIN(INDEX(Cards!$B$6:$I$9,MATCH(F109,Cards!$A$6:$A$9,0),1)-INDEX(Cards!$B$6:$I$9,MATCH(IF(F109-16=16,0,F109-16),Cards!$A$6:$A$9,0),1),INDEX(Cards!$B$6:$I$9,MATCH(F109,Cards!$A$6:$A$9,0),2)-INDEX(Cards!$B$6:$I$9,MATCH(IF(F109-16=16,0,F109-16),Cards!$A$6:$A$9,0),2),INDEX(Cards!$B$6:$I$9,MATCH(F109,Cards!$A$6:$A$9,0),3)-INDEX(Cards!$B$6:$I$9,MATCH(IF(F109-16=16,0,F109-16),Cards!$A$6:$A$9,0),3),INDEX(Cards!$B$6:$I$9,MATCH(F109,Cards!$A$6:$A$9,0),4)-INDEX(Cards!$B$6:$I$9,MATCH(IF(F109-16=16,0,F109-16),Cards!$A$6:$A$9,0),4),INDEX(Cards!$B$6:$I$9,MATCH(F109,Cards!$A$6:$A$9,0),5)-INDEX(Cards!$B$6:$I$9,MATCH(IF(F109-16=16,0,F109-16),Cards!$A$6:$A$9,0),5),INDEX(Cards!$B$6:$I$9,MATCH(F109,Cards!$A$6:$A$9,0),6)-INDEX(Cards!$B$6:$I$9,MATCH(IF(F109-16=16,0,F109-16),Cards!$A$6:$A$9,0),6),INDEX(Cards!$B$6:$I$9,MATCH(F109,Cards!$A$6:$A$9,0),7)-INDEX(Cards!$B$6:$I$9,MATCH(IF(F109-16=16,0,F109-16),Cards!$A$6:$A$9,0),7),INDEX(Cards!$B$6:$I$9,MATCH(F109,Cards!$A$6:$A$9,0),8)-INDEX(Cards!$B$6:$I$9,MATCH(IF(F109-16=16,0,F109-16),Cards!$A$6:$A$9,0),8)),"")</f>
        <v/>
      </c>
      <c r="I109" s="11" t="str">
        <f aca="false">IF(AND(G109&lt;&gt;"",G109&lt;=3,F109&lt;=48),MAX(INDEX(Cards!$B$6:$I$9,MATCH(F109,Cards!$A$6:$A$9,0),1)-INDEX(Cards!$B$6:$I$9,MATCH(IF(F109-16=16,0,F109-16),Cards!$A$6:$A$9,0),1),INDEX(Cards!$B$6:$I$9,MATCH(F109,Cards!$A$6:$A$9,0),2)-INDEX(Cards!$B$6:$I$9,MATCH(IF(F109-16=16,0,F109-16),Cards!$A$6:$A$9,0),2),INDEX(Cards!$B$6:$I$9,MATCH(F109,Cards!$A$6:$A$9,0),3)-INDEX(Cards!$B$6:$I$9,MATCH(IF(F109-16=16,0,F109-16),Cards!$A$6:$A$9,0),3),INDEX(Cards!$B$6:$I$9,MATCH(F109,Cards!$A$6:$A$9,0),4)-INDEX(Cards!$B$6:$I$9,MATCH(IF(F109-16=16,0,F109-16),Cards!$A$6:$A$9,0),4),INDEX(Cards!$B$6:$I$9,MATCH(F109,Cards!$A$6:$A$9,0),5)-INDEX(Cards!$B$6:$I$9,MATCH(IF(F109-16=16,0,F109-16),Cards!$A$6:$A$9,0),5),INDEX(Cards!$B$6:$I$9,MATCH(F109,Cards!$A$6:$A$9,0),6)-INDEX(Cards!$B$6:$I$9,MATCH(IF(F109-16=16,0,F109-16),Cards!$A$6:$A$9,0),6),INDEX(Cards!$B$6:$I$9,MATCH(F109,Cards!$A$6:$A$9,0),7)-INDEX(Cards!$B$6:$I$9,MATCH(IF(F109-16=16,0,F109-16),Cards!$A$6:$A$9,0),7),INDEX(Cards!$B$6:$I$9,MATCH(F109,Cards!$A$6:$A$9,0),8)-INDEX(Cards!$B$6:$I$9,MATCH(IF(F109-16=16,0,F109-16),Cards!$A$6:$A$9,0),8)),"")</f>
        <v/>
      </c>
      <c r="J109" s="11" t="str">
        <f aca="false">IF(AND(B109&lt;&gt;"",C109&lt;&gt;"",C109&gt;B109),C109-B109,"")</f>
        <v/>
      </c>
      <c r="K109" s="16" t="str">
        <f aca="false">IF(J109="","",IF(ROUND(J109/C109,4)&gt;=0.1,ROUND(J109/C109,4),0))</f>
        <v/>
      </c>
    </row>
    <row r="110" customFormat="false" ht="15" hidden="false" customHeight="false" outlineLevel="0" collapsed="false">
      <c r="A110" s="7"/>
      <c r="B110" s="5"/>
      <c r="C110" s="5"/>
      <c r="D110" s="6"/>
      <c r="E110" s="12" t="str">
        <f aca="false">IF(D110="","",ROUND(D110/28.349523125,2))</f>
        <v/>
      </c>
      <c r="F110" s="10" t="str">
        <f aca="false">IF(E110="","",IF(E110&lt;16,0,IF(E110=16,16,CEILING(E110/16,1)*16)))</f>
        <v/>
      </c>
      <c r="G110" s="12" t="str">
        <f aca="false">IF(OR(E110="",E110&lt;=16),"",E110-FLOOR(E110-0.000001,16))</f>
        <v/>
      </c>
      <c r="H110" s="11" t="str">
        <f aca="false">IF(AND(G110&lt;&gt;"",G110&lt;=3,F110&lt;=48),MIN(INDEX(Cards!$B$6:$I$9,MATCH(F110,Cards!$A$6:$A$9,0),1)-INDEX(Cards!$B$6:$I$9,MATCH(IF(F110-16=16,0,F110-16),Cards!$A$6:$A$9,0),1),INDEX(Cards!$B$6:$I$9,MATCH(F110,Cards!$A$6:$A$9,0),2)-INDEX(Cards!$B$6:$I$9,MATCH(IF(F110-16=16,0,F110-16),Cards!$A$6:$A$9,0),2),INDEX(Cards!$B$6:$I$9,MATCH(F110,Cards!$A$6:$A$9,0),3)-INDEX(Cards!$B$6:$I$9,MATCH(IF(F110-16=16,0,F110-16),Cards!$A$6:$A$9,0),3),INDEX(Cards!$B$6:$I$9,MATCH(F110,Cards!$A$6:$A$9,0),4)-INDEX(Cards!$B$6:$I$9,MATCH(IF(F110-16=16,0,F110-16),Cards!$A$6:$A$9,0),4),INDEX(Cards!$B$6:$I$9,MATCH(F110,Cards!$A$6:$A$9,0),5)-INDEX(Cards!$B$6:$I$9,MATCH(IF(F110-16=16,0,F110-16),Cards!$A$6:$A$9,0),5),INDEX(Cards!$B$6:$I$9,MATCH(F110,Cards!$A$6:$A$9,0),6)-INDEX(Cards!$B$6:$I$9,MATCH(IF(F110-16=16,0,F110-16),Cards!$A$6:$A$9,0),6),INDEX(Cards!$B$6:$I$9,MATCH(F110,Cards!$A$6:$A$9,0),7)-INDEX(Cards!$B$6:$I$9,MATCH(IF(F110-16=16,0,F110-16),Cards!$A$6:$A$9,0),7),INDEX(Cards!$B$6:$I$9,MATCH(F110,Cards!$A$6:$A$9,0),8)-INDEX(Cards!$B$6:$I$9,MATCH(IF(F110-16=16,0,F110-16),Cards!$A$6:$A$9,0),8)),"")</f>
        <v/>
      </c>
      <c r="I110" s="11" t="str">
        <f aca="false">IF(AND(G110&lt;&gt;"",G110&lt;=3,F110&lt;=48),MAX(INDEX(Cards!$B$6:$I$9,MATCH(F110,Cards!$A$6:$A$9,0),1)-INDEX(Cards!$B$6:$I$9,MATCH(IF(F110-16=16,0,F110-16),Cards!$A$6:$A$9,0),1),INDEX(Cards!$B$6:$I$9,MATCH(F110,Cards!$A$6:$A$9,0),2)-INDEX(Cards!$B$6:$I$9,MATCH(IF(F110-16=16,0,F110-16),Cards!$A$6:$A$9,0),2),INDEX(Cards!$B$6:$I$9,MATCH(F110,Cards!$A$6:$A$9,0),3)-INDEX(Cards!$B$6:$I$9,MATCH(IF(F110-16=16,0,F110-16),Cards!$A$6:$A$9,0),3),INDEX(Cards!$B$6:$I$9,MATCH(F110,Cards!$A$6:$A$9,0),4)-INDEX(Cards!$B$6:$I$9,MATCH(IF(F110-16=16,0,F110-16),Cards!$A$6:$A$9,0),4),INDEX(Cards!$B$6:$I$9,MATCH(F110,Cards!$A$6:$A$9,0),5)-INDEX(Cards!$B$6:$I$9,MATCH(IF(F110-16=16,0,F110-16),Cards!$A$6:$A$9,0),5),INDEX(Cards!$B$6:$I$9,MATCH(F110,Cards!$A$6:$A$9,0),6)-INDEX(Cards!$B$6:$I$9,MATCH(IF(F110-16=16,0,F110-16),Cards!$A$6:$A$9,0),6),INDEX(Cards!$B$6:$I$9,MATCH(F110,Cards!$A$6:$A$9,0),7)-INDEX(Cards!$B$6:$I$9,MATCH(IF(F110-16=16,0,F110-16),Cards!$A$6:$A$9,0),7),INDEX(Cards!$B$6:$I$9,MATCH(F110,Cards!$A$6:$A$9,0),8)-INDEX(Cards!$B$6:$I$9,MATCH(IF(F110-16=16,0,F110-16),Cards!$A$6:$A$9,0),8)),"")</f>
        <v/>
      </c>
      <c r="J110" s="11" t="str">
        <f aca="false">IF(AND(B110&lt;&gt;"",C110&lt;&gt;"",C110&gt;B110),C110-B110,"")</f>
        <v/>
      </c>
      <c r="K110" s="16" t="str">
        <f aca="false">IF(J110="","",IF(ROUND(J110/C110,4)&gt;=0.1,ROUND(J110/C110,4),0))</f>
        <v/>
      </c>
    </row>
    <row r="111" customFormat="false" ht="15" hidden="false" customHeight="false" outlineLevel="0" collapsed="false">
      <c r="A111" s="7"/>
      <c r="B111" s="5"/>
      <c r="C111" s="5"/>
      <c r="D111" s="6"/>
      <c r="E111" s="12" t="str">
        <f aca="false">IF(D111="","",ROUND(D111/28.349523125,2))</f>
        <v/>
      </c>
      <c r="F111" s="10" t="str">
        <f aca="false">IF(E111="","",IF(E111&lt;16,0,IF(E111=16,16,CEILING(E111/16,1)*16)))</f>
        <v/>
      </c>
      <c r="G111" s="12" t="str">
        <f aca="false">IF(OR(E111="",E111&lt;=16),"",E111-FLOOR(E111-0.000001,16))</f>
        <v/>
      </c>
      <c r="H111" s="11" t="str">
        <f aca="false">IF(AND(G111&lt;&gt;"",G111&lt;=3,F111&lt;=48),MIN(INDEX(Cards!$B$6:$I$9,MATCH(F111,Cards!$A$6:$A$9,0),1)-INDEX(Cards!$B$6:$I$9,MATCH(IF(F111-16=16,0,F111-16),Cards!$A$6:$A$9,0),1),INDEX(Cards!$B$6:$I$9,MATCH(F111,Cards!$A$6:$A$9,0),2)-INDEX(Cards!$B$6:$I$9,MATCH(IF(F111-16=16,0,F111-16),Cards!$A$6:$A$9,0),2),INDEX(Cards!$B$6:$I$9,MATCH(F111,Cards!$A$6:$A$9,0),3)-INDEX(Cards!$B$6:$I$9,MATCH(IF(F111-16=16,0,F111-16),Cards!$A$6:$A$9,0),3),INDEX(Cards!$B$6:$I$9,MATCH(F111,Cards!$A$6:$A$9,0),4)-INDEX(Cards!$B$6:$I$9,MATCH(IF(F111-16=16,0,F111-16),Cards!$A$6:$A$9,0),4),INDEX(Cards!$B$6:$I$9,MATCH(F111,Cards!$A$6:$A$9,0),5)-INDEX(Cards!$B$6:$I$9,MATCH(IF(F111-16=16,0,F111-16),Cards!$A$6:$A$9,0),5),INDEX(Cards!$B$6:$I$9,MATCH(F111,Cards!$A$6:$A$9,0),6)-INDEX(Cards!$B$6:$I$9,MATCH(IF(F111-16=16,0,F111-16),Cards!$A$6:$A$9,0),6),INDEX(Cards!$B$6:$I$9,MATCH(F111,Cards!$A$6:$A$9,0),7)-INDEX(Cards!$B$6:$I$9,MATCH(IF(F111-16=16,0,F111-16),Cards!$A$6:$A$9,0),7),INDEX(Cards!$B$6:$I$9,MATCH(F111,Cards!$A$6:$A$9,0),8)-INDEX(Cards!$B$6:$I$9,MATCH(IF(F111-16=16,0,F111-16),Cards!$A$6:$A$9,0),8)),"")</f>
        <v/>
      </c>
      <c r="I111" s="11" t="str">
        <f aca="false">IF(AND(G111&lt;&gt;"",G111&lt;=3,F111&lt;=48),MAX(INDEX(Cards!$B$6:$I$9,MATCH(F111,Cards!$A$6:$A$9,0),1)-INDEX(Cards!$B$6:$I$9,MATCH(IF(F111-16=16,0,F111-16),Cards!$A$6:$A$9,0),1),INDEX(Cards!$B$6:$I$9,MATCH(F111,Cards!$A$6:$A$9,0),2)-INDEX(Cards!$B$6:$I$9,MATCH(IF(F111-16=16,0,F111-16),Cards!$A$6:$A$9,0),2),INDEX(Cards!$B$6:$I$9,MATCH(F111,Cards!$A$6:$A$9,0),3)-INDEX(Cards!$B$6:$I$9,MATCH(IF(F111-16=16,0,F111-16),Cards!$A$6:$A$9,0),3),INDEX(Cards!$B$6:$I$9,MATCH(F111,Cards!$A$6:$A$9,0),4)-INDEX(Cards!$B$6:$I$9,MATCH(IF(F111-16=16,0,F111-16),Cards!$A$6:$A$9,0),4),INDEX(Cards!$B$6:$I$9,MATCH(F111,Cards!$A$6:$A$9,0),5)-INDEX(Cards!$B$6:$I$9,MATCH(IF(F111-16=16,0,F111-16),Cards!$A$6:$A$9,0),5),INDEX(Cards!$B$6:$I$9,MATCH(F111,Cards!$A$6:$A$9,0),6)-INDEX(Cards!$B$6:$I$9,MATCH(IF(F111-16=16,0,F111-16),Cards!$A$6:$A$9,0),6),INDEX(Cards!$B$6:$I$9,MATCH(F111,Cards!$A$6:$A$9,0),7)-INDEX(Cards!$B$6:$I$9,MATCH(IF(F111-16=16,0,F111-16),Cards!$A$6:$A$9,0),7),INDEX(Cards!$B$6:$I$9,MATCH(F111,Cards!$A$6:$A$9,0),8)-INDEX(Cards!$B$6:$I$9,MATCH(IF(F111-16=16,0,F111-16),Cards!$A$6:$A$9,0),8)),"")</f>
        <v/>
      </c>
      <c r="J111" s="11" t="str">
        <f aca="false">IF(AND(B111&lt;&gt;"",C111&lt;&gt;"",C111&gt;B111),C111-B111,"")</f>
        <v/>
      </c>
      <c r="K111" s="16" t="str">
        <f aca="false">IF(J111="","",IF(ROUND(J111/C111,4)&gt;=0.1,ROUND(J111/C111,4),0))</f>
        <v/>
      </c>
    </row>
    <row r="112" customFormat="false" ht="15" hidden="false" customHeight="false" outlineLevel="0" collapsed="false">
      <c r="A112" s="7"/>
      <c r="B112" s="5"/>
      <c r="C112" s="5"/>
      <c r="D112" s="6"/>
      <c r="E112" s="12" t="str">
        <f aca="false">IF(D112="","",ROUND(D112/28.349523125,2))</f>
        <v/>
      </c>
      <c r="F112" s="10" t="str">
        <f aca="false">IF(E112="","",IF(E112&lt;16,0,IF(E112=16,16,CEILING(E112/16,1)*16)))</f>
        <v/>
      </c>
      <c r="G112" s="12" t="str">
        <f aca="false">IF(OR(E112="",E112&lt;=16),"",E112-FLOOR(E112-0.000001,16))</f>
        <v/>
      </c>
      <c r="H112" s="11" t="str">
        <f aca="false">IF(AND(G112&lt;&gt;"",G112&lt;=3,F112&lt;=48),MIN(INDEX(Cards!$B$6:$I$9,MATCH(F112,Cards!$A$6:$A$9,0),1)-INDEX(Cards!$B$6:$I$9,MATCH(IF(F112-16=16,0,F112-16),Cards!$A$6:$A$9,0),1),INDEX(Cards!$B$6:$I$9,MATCH(F112,Cards!$A$6:$A$9,0),2)-INDEX(Cards!$B$6:$I$9,MATCH(IF(F112-16=16,0,F112-16),Cards!$A$6:$A$9,0),2),INDEX(Cards!$B$6:$I$9,MATCH(F112,Cards!$A$6:$A$9,0),3)-INDEX(Cards!$B$6:$I$9,MATCH(IF(F112-16=16,0,F112-16),Cards!$A$6:$A$9,0),3),INDEX(Cards!$B$6:$I$9,MATCH(F112,Cards!$A$6:$A$9,0),4)-INDEX(Cards!$B$6:$I$9,MATCH(IF(F112-16=16,0,F112-16),Cards!$A$6:$A$9,0),4),INDEX(Cards!$B$6:$I$9,MATCH(F112,Cards!$A$6:$A$9,0),5)-INDEX(Cards!$B$6:$I$9,MATCH(IF(F112-16=16,0,F112-16),Cards!$A$6:$A$9,0),5),INDEX(Cards!$B$6:$I$9,MATCH(F112,Cards!$A$6:$A$9,0),6)-INDEX(Cards!$B$6:$I$9,MATCH(IF(F112-16=16,0,F112-16),Cards!$A$6:$A$9,0),6),INDEX(Cards!$B$6:$I$9,MATCH(F112,Cards!$A$6:$A$9,0),7)-INDEX(Cards!$B$6:$I$9,MATCH(IF(F112-16=16,0,F112-16),Cards!$A$6:$A$9,0),7),INDEX(Cards!$B$6:$I$9,MATCH(F112,Cards!$A$6:$A$9,0),8)-INDEX(Cards!$B$6:$I$9,MATCH(IF(F112-16=16,0,F112-16),Cards!$A$6:$A$9,0),8)),"")</f>
        <v/>
      </c>
      <c r="I112" s="11" t="str">
        <f aca="false">IF(AND(G112&lt;&gt;"",G112&lt;=3,F112&lt;=48),MAX(INDEX(Cards!$B$6:$I$9,MATCH(F112,Cards!$A$6:$A$9,0),1)-INDEX(Cards!$B$6:$I$9,MATCH(IF(F112-16=16,0,F112-16),Cards!$A$6:$A$9,0),1),INDEX(Cards!$B$6:$I$9,MATCH(F112,Cards!$A$6:$A$9,0),2)-INDEX(Cards!$B$6:$I$9,MATCH(IF(F112-16=16,0,F112-16),Cards!$A$6:$A$9,0),2),INDEX(Cards!$B$6:$I$9,MATCH(F112,Cards!$A$6:$A$9,0),3)-INDEX(Cards!$B$6:$I$9,MATCH(IF(F112-16=16,0,F112-16),Cards!$A$6:$A$9,0),3),INDEX(Cards!$B$6:$I$9,MATCH(F112,Cards!$A$6:$A$9,0),4)-INDEX(Cards!$B$6:$I$9,MATCH(IF(F112-16=16,0,F112-16),Cards!$A$6:$A$9,0),4),INDEX(Cards!$B$6:$I$9,MATCH(F112,Cards!$A$6:$A$9,0),5)-INDEX(Cards!$B$6:$I$9,MATCH(IF(F112-16=16,0,F112-16),Cards!$A$6:$A$9,0),5),INDEX(Cards!$B$6:$I$9,MATCH(F112,Cards!$A$6:$A$9,0),6)-INDEX(Cards!$B$6:$I$9,MATCH(IF(F112-16=16,0,F112-16),Cards!$A$6:$A$9,0),6),INDEX(Cards!$B$6:$I$9,MATCH(F112,Cards!$A$6:$A$9,0),7)-INDEX(Cards!$B$6:$I$9,MATCH(IF(F112-16=16,0,F112-16),Cards!$A$6:$A$9,0),7),INDEX(Cards!$B$6:$I$9,MATCH(F112,Cards!$A$6:$A$9,0),8)-INDEX(Cards!$B$6:$I$9,MATCH(IF(F112-16=16,0,F112-16),Cards!$A$6:$A$9,0),8)),"")</f>
        <v/>
      </c>
      <c r="J112" s="11" t="str">
        <f aca="false">IF(AND(B112&lt;&gt;"",C112&lt;&gt;"",C112&gt;B112),C112-B112,"")</f>
        <v/>
      </c>
      <c r="K112" s="16" t="str">
        <f aca="false">IF(J112="","",IF(ROUND(J112/C112,4)&gt;=0.1,ROUND(J112/C112,4),0))</f>
        <v/>
      </c>
    </row>
    <row r="113" customFormat="false" ht="15" hidden="false" customHeight="false" outlineLevel="0" collapsed="false">
      <c r="A113" s="7"/>
      <c r="B113" s="5"/>
      <c r="C113" s="5"/>
      <c r="D113" s="6"/>
      <c r="E113" s="12" t="str">
        <f aca="false">IF(D113="","",ROUND(D113/28.349523125,2))</f>
        <v/>
      </c>
      <c r="F113" s="10" t="str">
        <f aca="false">IF(E113="","",IF(E113&lt;16,0,IF(E113=16,16,CEILING(E113/16,1)*16)))</f>
        <v/>
      </c>
      <c r="G113" s="12" t="str">
        <f aca="false">IF(OR(E113="",E113&lt;=16),"",E113-FLOOR(E113-0.000001,16))</f>
        <v/>
      </c>
      <c r="H113" s="11" t="str">
        <f aca="false">IF(AND(G113&lt;&gt;"",G113&lt;=3,F113&lt;=48),MIN(INDEX(Cards!$B$6:$I$9,MATCH(F113,Cards!$A$6:$A$9,0),1)-INDEX(Cards!$B$6:$I$9,MATCH(IF(F113-16=16,0,F113-16),Cards!$A$6:$A$9,0),1),INDEX(Cards!$B$6:$I$9,MATCH(F113,Cards!$A$6:$A$9,0),2)-INDEX(Cards!$B$6:$I$9,MATCH(IF(F113-16=16,0,F113-16),Cards!$A$6:$A$9,0),2),INDEX(Cards!$B$6:$I$9,MATCH(F113,Cards!$A$6:$A$9,0),3)-INDEX(Cards!$B$6:$I$9,MATCH(IF(F113-16=16,0,F113-16),Cards!$A$6:$A$9,0),3),INDEX(Cards!$B$6:$I$9,MATCH(F113,Cards!$A$6:$A$9,0),4)-INDEX(Cards!$B$6:$I$9,MATCH(IF(F113-16=16,0,F113-16),Cards!$A$6:$A$9,0),4),INDEX(Cards!$B$6:$I$9,MATCH(F113,Cards!$A$6:$A$9,0),5)-INDEX(Cards!$B$6:$I$9,MATCH(IF(F113-16=16,0,F113-16),Cards!$A$6:$A$9,0),5),INDEX(Cards!$B$6:$I$9,MATCH(F113,Cards!$A$6:$A$9,0),6)-INDEX(Cards!$B$6:$I$9,MATCH(IF(F113-16=16,0,F113-16),Cards!$A$6:$A$9,0),6),INDEX(Cards!$B$6:$I$9,MATCH(F113,Cards!$A$6:$A$9,0),7)-INDEX(Cards!$B$6:$I$9,MATCH(IF(F113-16=16,0,F113-16),Cards!$A$6:$A$9,0),7),INDEX(Cards!$B$6:$I$9,MATCH(F113,Cards!$A$6:$A$9,0),8)-INDEX(Cards!$B$6:$I$9,MATCH(IF(F113-16=16,0,F113-16),Cards!$A$6:$A$9,0),8)),"")</f>
        <v/>
      </c>
      <c r="I113" s="11" t="str">
        <f aca="false">IF(AND(G113&lt;&gt;"",G113&lt;=3,F113&lt;=48),MAX(INDEX(Cards!$B$6:$I$9,MATCH(F113,Cards!$A$6:$A$9,0),1)-INDEX(Cards!$B$6:$I$9,MATCH(IF(F113-16=16,0,F113-16),Cards!$A$6:$A$9,0),1),INDEX(Cards!$B$6:$I$9,MATCH(F113,Cards!$A$6:$A$9,0),2)-INDEX(Cards!$B$6:$I$9,MATCH(IF(F113-16=16,0,F113-16),Cards!$A$6:$A$9,0),2),INDEX(Cards!$B$6:$I$9,MATCH(F113,Cards!$A$6:$A$9,0),3)-INDEX(Cards!$B$6:$I$9,MATCH(IF(F113-16=16,0,F113-16),Cards!$A$6:$A$9,0),3),INDEX(Cards!$B$6:$I$9,MATCH(F113,Cards!$A$6:$A$9,0),4)-INDEX(Cards!$B$6:$I$9,MATCH(IF(F113-16=16,0,F113-16),Cards!$A$6:$A$9,0),4),INDEX(Cards!$B$6:$I$9,MATCH(F113,Cards!$A$6:$A$9,0),5)-INDEX(Cards!$B$6:$I$9,MATCH(IF(F113-16=16,0,F113-16),Cards!$A$6:$A$9,0),5),INDEX(Cards!$B$6:$I$9,MATCH(F113,Cards!$A$6:$A$9,0),6)-INDEX(Cards!$B$6:$I$9,MATCH(IF(F113-16=16,0,F113-16),Cards!$A$6:$A$9,0),6),INDEX(Cards!$B$6:$I$9,MATCH(F113,Cards!$A$6:$A$9,0),7)-INDEX(Cards!$B$6:$I$9,MATCH(IF(F113-16=16,0,F113-16),Cards!$A$6:$A$9,0),7),INDEX(Cards!$B$6:$I$9,MATCH(F113,Cards!$A$6:$A$9,0),8)-INDEX(Cards!$B$6:$I$9,MATCH(IF(F113-16=16,0,F113-16),Cards!$A$6:$A$9,0),8)),"")</f>
        <v/>
      </c>
      <c r="J113" s="11" t="str">
        <f aca="false">IF(AND(B113&lt;&gt;"",C113&lt;&gt;"",C113&gt;B113),C113-B113,"")</f>
        <v/>
      </c>
      <c r="K113" s="16" t="str">
        <f aca="false">IF(J113="","",IF(ROUND(J113/C113,4)&gt;=0.1,ROUND(J113/C113,4),0))</f>
        <v/>
      </c>
    </row>
    <row r="114" customFormat="false" ht="15" hidden="false" customHeight="false" outlineLevel="0" collapsed="false">
      <c r="A114" s="7"/>
      <c r="B114" s="5"/>
      <c r="C114" s="5"/>
      <c r="D114" s="6"/>
      <c r="E114" s="12" t="str">
        <f aca="false">IF(D114="","",ROUND(D114/28.349523125,2))</f>
        <v/>
      </c>
      <c r="F114" s="10" t="str">
        <f aca="false">IF(E114="","",IF(E114&lt;16,0,IF(E114=16,16,CEILING(E114/16,1)*16)))</f>
        <v/>
      </c>
      <c r="G114" s="12" t="str">
        <f aca="false">IF(OR(E114="",E114&lt;=16),"",E114-FLOOR(E114-0.000001,16))</f>
        <v/>
      </c>
      <c r="H114" s="11" t="str">
        <f aca="false">IF(AND(G114&lt;&gt;"",G114&lt;=3,F114&lt;=48),MIN(INDEX(Cards!$B$6:$I$9,MATCH(F114,Cards!$A$6:$A$9,0),1)-INDEX(Cards!$B$6:$I$9,MATCH(IF(F114-16=16,0,F114-16),Cards!$A$6:$A$9,0),1),INDEX(Cards!$B$6:$I$9,MATCH(F114,Cards!$A$6:$A$9,0),2)-INDEX(Cards!$B$6:$I$9,MATCH(IF(F114-16=16,0,F114-16),Cards!$A$6:$A$9,0),2),INDEX(Cards!$B$6:$I$9,MATCH(F114,Cards!$A$6:$A$9,0),3)-INDEX(Cards!$B$6:$I$9,MATCH(IF(F114-16=16,0,F114-16),Cards!$A$6:$A$9,0),3),INDEX(Cards!$B$6:$I$9,MATCH(F114,Cards!$A$6:$A$9,0),4)-INDEX(Cards!$B$6:$I$9,MATCH(IF(F114-16=16,0,F114-16),Cards!$A$6:$A$9,0),4),INDEX(Cards!$B$6:$I$9,MATCH(F114,Cards!$A$6:$A$9,0),5)-INDEX(Cards!$B$6:$I$9,MATCH(IF(F114-16=16,0,F114-16),Cards!$A$6:$A$9,0),5),INDEX(Cards!$B$6:$I$9,MATCH(F114,Cards!$A$6:$A$9,0),6)-INDEX(Cards!$B$6:$I$9,MATCH(IF(F114-16=16,0,F114-16),Cards!$A$6:$A$9,0),6),INDEX(Cards!$B$6:$I$9,MATCH(F114,Cards!$A$6:$A$9,0),7)-INDEX(Cards!$B$6:$I$9,MATCH(IF(F114-16=16,0,F114-16),Cards!$A$6:$A$9,0),7),INDEX(Cards!$B$6:$I$9,MATCH(F114,Cards!$A$6:$A$9,0),8)-INDEX(Cards!$B$6:$I$9,MATCH(IF(F114-16=16,0,F114-16),Cards!$A$6:$A$9,0),8)),"")</f>
        <v/>
      </c>
      <c r="I114" s="11" t="str">
        <f aca="false">IF(AND(G114&lt;&gt;"",G114&lt;=3,F114&lt;=48),MAX(INDEX(Cards!$B$6:$I$9,MATCH(F114,Cards!$A$6:$A$9,0),1)-INDEX(Cards!$B$6:$I$9,MATCH(IF(F114-16=16,0,F114-16),Cards!$A$6:$A$9,0),1),INDEX(Cards!$B$6:$I$9,MATCH(F114,Cards!$A$6:$A$9,0),2)-INDEX(Cards!$B$6:$I$9,MATCH(IF(F114-16=16,0,F114-16),Cards!$A$6:$A$9,0),2),INDEX(Cards!$B$6:$I$9,MATCH(F114,Cards!$A$6:$A$9,0),3)-INDEX(Cards!$B$6:$I$9,MATCH(IF(F114-16=16,0,F114-16),Cards!$A$6:$A$9,0),3),INDEX(Cards!$B$6:$I$9,MATCH(F114,Cards!$A$6:$A$9,0),4)-INDEX(Cards!$B$6:$I$9,MATCH(IF(F114-16=16,0,F114-16),Cards!$A$6:$A$9,0),4),INDEX(Cards!$B$6:$I$9,MATCH(F114,Cards!$A$6:$A$9,0),5)-INDEX(Cards!$B$6:$I$9,MATCH(IF(F114-16=16,0,F114-16),Cards!$A$6:$A$9,0),5),INDEX(Cards!$B$6:$I$9,MATCH(F114,Cards!$A$6:$A$9,0),6)-INDEX(Cards!$B$6:$I$9,MATCH(IF(F114-16=16,0,F114-16),Cards!$A$6:$A$9,0),6),INDEX(Cards!$B$6:$I$9,MATCH(F114,Cards!$A$6:$A$9,0),7)-INDEX(Cards!$B$6:$I$9,MATCH(IF(F114-16=16,0,F114-16),Cards!$A$6:$A$9,0),7),INDEX(Cards!$B$6:$I$9,MATCH(F114,Cards!$A$6:$A$9,0),8)-INDEX(Cards!$B$6:$I$9,MATCH(IF(F114-16=16,0,F114-16),Cards!$A$6:$A$9,0),8)),"")</f>
        <v/>
      </c>
      <c r="J114" s="11" t="str">
        <f aca="false">IF(AND(B114&lt;&gt;"",C114&lt;&gt;"",C114&gt;B114),C114-B114,"")</f>
        <v/>
      </c>
      <c r="K114" s="16" t="str">
        <f aca="false">IF(J114="","",IF(ROUND(J114/C114,4)&gt;=0.1,ROUND(J114/C114,4),0))</f>
        <v/>
      </c>
    </row>
    <row r="115" customFormat="false" ht="15" hidden="false" customHeight="false" outlineLevel="0" collapsed="false">
      <c r="A115" s="7"/>
      <c r="B115" s="5"/>
      <c r="C115" s="5"/>
      <c r="D115" s="6"/>
      <c r="E115" s="12" t="str">
        <f aca="false">IF(D115="","",ROUND(D115/28.349523125,2))</f>
        <v/>
      </c>
      <c r="F115" s="10" t="str">
        <f aca="false">IF(E115="","",IF(E115&lt;16,0,IF(E115=16,16,CEILING(E115/16,1)*16)))</f>
        <v/>
      </c>
      <c r="G115" s="12" t="str">
        <f aca="false">IF(OR(E115="",E115&lt;=16),"",E115-FLOOR(E115-0.000001,16))</f>
        <v/>
      </c>
      <c r="H115" s="11" t="str">
        <f aca="false">IF(AND(G115&lt;&gt;"",G115&lt;=3,F115&lt;=48),MIN(INDEX(Cards!$B$6:$I$9,MATCH(F115,Cards!$A$6:$A$9,0),1)-INDEX(Cards!$B$6:$I$9,MATCH(IF(F115-16=16,0,F115-16),Cards!$A$6:$A$9,0),1),INDEX(Cards!$B$6:$I$9,MATCH(F115,Cards!$A$6:$A$9,0),2)-INDEX(Cards!$B$6:$I$9,MATCH(IF(F115-16=16,0,F115-16),Cards!$A$6:$A$9,0),2),INDEX(Cards!$B$6:$I$9,MATCH(F115,Cards!$A$6:$A$9,0),3)-INDEX(Cards!$B$6:$I$9,MATCH(IF(F115-16=16,0,F115-16),Cards!$A$6:$A$9,0),3),INDEX(Cards!$B$6:$I$9,MATCH(F115,Cards!$A$6:$A$9,0),4)-INDEX(Cards!$B$6:$I$9,MATCH(IF(F115-16=16,0,F115-16),Cards!$A$6:$A$9,0),4),INDEX(Cards!$B$6:$I$9,MATCH(F115,Cards!$A$6:$A$9,0),5)-INDEX(Cards!$B$6:$I$9,MATCH(IF(F115-16=16,0,F115-16),Cards!$A$6:$A$9,0),5),INDEX(Cards!$B$6:$I$9,MATCH(F115,Cards!$A$6:$A$9,0),6)-INDEX(Cards!$B$6:$I$9,MATCH(IF(F115-16=16,0,F115-16),Cards!$A$6:$A$9,0),6),INDEX(Cards!$B$6:$I$9,MATCH(F115,Cards!$A$6:$A$9,0),7)-INDEX(Cards!$B$6:$I$9,MATCH(IF(F115-16=16,0,F115-16),Cards!$A$6:$A$9,0),7),INDEX(Cards!$B$6:$I$9,MATCH(F115,Cards!$A$6:$A$9,0),8)-INDEX(Cards!$B$6:$I$9,MATCH(IF(F115-16=16,0,F115-16),Cards!$A$6:$A$9,0),8)),"")</f>
        <v/>
      </c>
      <c r="I115" s="11" t="str">
        <f aca="false">IF(AND(G115&lt;&gt;"",G115&lt;=3,F115&lt;=48),MAX(INDEX(Cards!$B$6:$I$9,MATCH(F115,Cards!$A$6:$A$9,0),1)-INDEX(Cards!$B$6:$I$9,MATCH(IF(F115-16=16,0,F115-16),Cards!$A$6:$A$9,0),1),INDEX(Cards!$B$6:$I$9,MATCH(F115,Cards!$A$6:$A$9,0),2)-INDEX(Cards!$B$6:$I$9,MATCH(IF(F115-16=16,0,F115-16),Cards!$A$6:$A$9,0),2),INDEX(Cards!$B$6:$I$9,MATCH(F115,Cards!$A$6:$A$9,0),3)-INDEX(Cards!$B$6:$I$9,MATCH(IF(F115-16=16,0,F115-16),Cards!$A$6:$A$9,0),3),INDEX(Cards!$B$6:$I$9,MATCH(F115,Cards!$A$6:$A$9,0),4)-INDEX(Cards!$B$6:$I$9,MATCH(IF(F115-16=16,0,F115-16),Cards!$A$6:$A$9,0),4),INDEX(Cards!$B$6:$I$9,MATCH(F115,Cards!$A$6:$A$9,0),5)-INDEX(Cards!$B$6:$I$9,MATCH(IF(F115-16=16,0,F115-16),Cards!$A$6:$A$9,0),5),INDEX(Cards!$B$6:$I$9,MATCH(F115,Cards!$A$6:$A$9,0),6)-INDEX(Cards!$B$6:$I$9,MATCH(IF(F115-16=16,0,F115-16),Cards!$A$6:$A$9,0),6),INDEX(Cards!$B$6:$I$9,MATCH(F115,Cards!$A$6:$A$9,0),7)-INDEX(Cards!$B$6:$I$9,MATCH(IF(F115-16=16,0,F115-16),Cards!$A$6:$A$9,0),7),INDEX(Cards!$B$6:$I$9,MATCH(F115,Cards!$A$6:$A$9,0),8)-INDEX(Cards!$B$6:$I$9,MATCH(IF(F115-16=16,0,F115-16),Cards!$A$6:$A$9,0),8)),"")</f>
        <v/>
      </c>
      <c r="J115" s="11" t="str">
        <f aca="false">IF(AND(B115&lt;&gt;"",C115&lt;&gt;"",C115&gt;B115),C115-B115,"")</f>
        <v/>
      </c>
      <c r="K115" s="16" t="str">
        <f aca="false">IF(J115="","",IF(ROUND(J115/C115,4)&gt;=0.1,ROUND(J115/C115,4),0))</f>
        <v/>
      </c>
    </row>
    <row r="116" customFormat="false" ht="15" hidden="false" customHeight="false" outlineLevel="0" collapsed="false">
      <c r="A116" s="7"/>
      <c r="B116" s="5"/>
      <c r="C116" s="5"/>
      <c r="D116" s="6"/>
      <c r="E116" s="12" t="str">
        <f aca="false">IF(D116="","",ROUND(D116/28.349523125,2))</f>
        <v/>
      </c>
      <c r="F116" s="10" t="str">
        <f aca="false">IF(E116="","",IF(E116&lt;16,0,IF(E116=16,16,CEILING(E116/16,1)*16)))</f>
        <v/>
      </c>
      <c r="G116" s="12" t="str">
        <f aca="false">IF(OR(E116="",E116&lt;=16),"",E116-FLOOR(E116-0.000001,16))</f>
        <v/>
      </c>
      <c r="H116" s="11" t="str">
        <f aca="false">IF(AND(G116&lt;&gt;"",G116&lt;=3,F116&lt;=48),MIN(INDEX(Cards!$B$6:$I$9,MATCH(F116,Cards!$A$6:$A$9,0),1)-INDEX(Cards!$B$6:$I$9,MATCH(IF(F116-16=16,0,F116-16),Cards!$A$6:$A$9,0),1),INDEX(Cards!$B$6:$I$9,MATCH(F116,Cards!$A$6:$A$9,0),2)-INDEX(Cards!$B$6:$I$9,MATCH(IF(F116-16=16,0,F116-16),Cards!$A$6:$A$9,0),2),INDEX(Cards!$B$6:$I$9,MATCH(F116,Cards!$A$6:$A$9,0),3)-INDEX(Cards!$B$6:$I$9,MATCH(IF(F116-16=16,0,F116-16),Cards!$A$6:$A$9,0),3),INDEX(Cards!$B$6:$I$9,MATCH(F116,Cards!$A$6:$A$9,0),4)-INDEX(Cards!$B$6:$I$9,MATCH(IF(F116-16=16,0,F116-16),Cards!$A$6:$A$9,0),4),INDEX(Cards!$B$6:$I$9,MATCH(F116,Cards!$A$6:$A$9,0),5)-INDEX(Cards!$B$6:$I$9,MATCH(IF(F116-16=16,0,F116-16),Cards!$A$6:$A$9,0),5),INDEX(Cards!$B$6:$I$9,MATCH(F116,Cards!$A$6:$A$9,0),6)-INDEX(Cards!$B$6:$I$9,MATCH(IF(F116-16=16,0,F116-16),Cards!$A$6:$A$9,0),6),INDEX(Cards!$B$6:$I$9,MATCH(F116,Cards!$A$6:$A$9,0),7)-INDEX(Cards!$B$6:$I$9,MATCH(IF(F116-16=16,0,F116-16),Cards!$A$6:$A$9,0),7),INDEX(Cards!$B$6:$I$9,MATCH(F116,Cards!$A$6:$A$9,0),8)-INDEX(Cards!$B$6:$I$9,MATCH(IF(F116-16=16,0,F116-16),Cards!$A$6:$A$9,0),8)),"")</f>
        <v/>
      </c>
      <c r="I116" s="11" t="str">
        <f aca="false">IF(AND(G116&lt;&gt;"",G116&lt;=3,F116&lt;=48),MAX(INDEX(Cards!$B$6:$I$9,MATCH(F116,Cards!$A$6:$A$9,0),1)-INDEX(Cards!$B$6:$I$9,MATCH(IF(F116-16=16,0,F116-16),Cards!$A$6:$A$9,0),1),INDEX(Cards!$B$6:$I$9,MATCH(F116,Cards!$A$6:$A$9,0),2)-INDEX(Cards!$B$6:$I$9,MATCH(IF(F116-16=16,0,F116-16),Cards!$A$6:$A$9,0),2),INDEX(Cards!$B$6:$I$9,MATCH(F116,Cards!$A$6:$A$9,0),3)-INDEX(Cards!$B$6:$I$9,MATCH(IF(F116-16=16,0,F116-16),Cards!$A$6:$A$9,0),3),INDEX(Cards!$B$6:$I$9,MATCH(F116,Cards!$A$6:$A$9,0),4)-INDEX(Cards!$B$6:$I$9,MATCH(IF(F116-16=16,0,F116-16),Cards!$A$6:$A$9,0),4),INDEX(Cards!$B$6:$I$9,MATCH(F116,Cards!$A$6:$A$9,0),5)-INDEX(Cards!$B$6:$I$9,MATCH(IF(F116-16=16,0,F116-16),Cards!$A$6:$A$9,0),5),INDEX(Cards!$B$6:$I$9,MATCH(F116,Cards!$A$6:$A$9,0),6)-INDEX(Cards!$B$6:$I$9,MATCH(IF(F116-16=16,0,F116-16),Cards!$A$6:$A$9,0),6),INDEX(Cards!$B$6:$I$9,MATCH(F116,Cards!$A$6:$A$9,0),7)-INDEX(Cards!$B$6:$I$9,MATCH(IF(F116-16=16,0,F116-16),Cards!$A$6:$A$9,0),7),INDEX(Cards!$B$6:$I$9,MATCH(F116,Cards!$A$6:$A$9,0),8)-INDEX(Cards!$B$6:$I$9,MATCH(IF(F116-16=16,0,F116-16),Cards!$A$6:$A$9,0),8)),"")</f>
        <v/>
      </c>
      <c r="J116" s="11" t="str">
        <f aca="false">IF(AND(B116&lt;&gt;"",C116&lt;&gt;"",C116&gt;B116),C116-B116,"")</f>
        <v/>
      </c>
      <c r="K116" s="16" t="str">
        <f aca="false">IF(J116="","",IF(ROUND(J116/C116,4)&gt;=0.1,ROUND(J116/C116,4),0))</f>
        <v/>
      </c>
    </row>
    <row r="117" customFormat="false" ht="15" hidden="false" customHeight="false" outlineLevel="0" collapsed="false">
      <c r="A117" s="7"/>
      <c r="B117" s="5"/>
      <c r="C117" s="5"/>
      <c r="D117" s="6"/>
      <c r="E117" s="12" t="str">
        <f aca="false">IF(D117="","",ROUND(D117/28.349523125,2))</f>
        <v/>
      </c>
      <c r="F117" s="10" t="str">
        <f aca="false">IF(E117="","",IF(E117&lt;16,0,IF(E117=16,16,CEILING(E117/16,1)*16)))</f>
        <v/>
      </c>
      <c r="G117" s="12" t="str">
        <f aca="false">IF(OR(E117="",E117&lt;=16),"",E117-FLOOR(E117-0.000001,16))</f>
        <v/>
      </c>
      <c r="H117" s="11" t="str">
        <f aca="false">IF(AND(G117&lt;&gt;"",G117&lt;=3,F117&lt;=48),MIN(INDEX(Cards!$B$6:$I$9,MATCH(F117,Cards!$A$6:$A$9,0),1)-INDEX(Cards!$B$6:$I$9,MATCH(IF(F117-16=16,0,F117-16),Cards!$A$6:$A$9,0),1),INDEX(Cards!$B$6:$I$9,MATCH(F117,Cards!$A$6:$A$9,0),2)-INDEX(Cards!$B$6:$I$9,MATCH(IF(F117-16=16,0,F117-16),Cards!$A$6:$A$9,0),2),INDEX(Cards!$B$6:$I$9,MATCH(F117,Cards!$A$6:$A$9,0),3)-INDEX(Cards!$B$6:$I$9,MATCH(IF(F117-16=16,0,F117-16),Cards!$A$6:$A$9,0),3),INDEX(Cards!$B$6:$I$9,MATCH(F117,Cards!$A$6:$A$9,0),4)-INDEX(Cards!$B$6:$I$9,MATCH(IF(F117-16=16,0,F117-16),Cards!$A$6:$A$9,0),4),INDEX(Cards!$B$6:$I$9,MATCH(F117,Cards!$A$6:$A$9,0),5)-INDEX(Cards!$B$6:$I$9,MATCH(IF(F117-16=16,0,F117-16),Cards!$A$6:$A$9,0),5),INDEX(Cards!$B$6:$I$9,MATCH(F117,Cards!$A$6:$A$9,0),6)-INDEX(Cards!$B$6:$I$9,MATCH(IF(F117-16=16,0,F117-16),Cards!$A$6:$A$9,0),6),INDEX(Cards!$B$6:$I$9,MATCH(F117,Cards!$A$6:$A$9,0),7)-INDEX(Cards!$B$6:$I$9,MATCH(IF(F117-16=16,0,F117-16),Cards!$A$6:$A$9,0),7),INDEX(Cards!$B$6:$I$9,MATCH(F117,Cards!$A$6:$A$9,0),8)-INDEX(Cards!$B$6:$I$9,MATCH(IF(F117-16=16,0,F117-16),Cards!$A$6:$A$9,0),8)),"")</f>
        <v/>
      </c>
      <c r="I117" s="11" t="str">
        <f aca="false">IF(AND(G117&lt;&gt;"",G117&lt;=3,F117&lt;=48),MAX(INDEX(Cards!$B$6:$I$9,MATCH(F117,Cards!$A$6:$A$9,0),1)-INDEX(Cards!$B$6:$I$9,MATCH(IF(F117-16=16,0,F117-16),Cards!$A$6:$A$9,0),1),INDEX(Cards!$B$6:$I$9,MATCH(F117,Cards!$A$6:$A$9,0),2)-INDEX(Cards!$B$6:$I$9,MATCH(IF(F117-16=16,0,F117-16),Cards!$A$6:$A$9,0),2),INDEX(Cards!$B$6:$I$9,MATCH(F117,Cards!$A$6:$A$9,0),3)-INDEX(Cards!$B$6:$I$9,MATCH(IF(F117-16=16,0,F117-16),Cards!$A$6:$A$9,0),3),INDEX(Cards!$B$6:$I$9,MATCH(F117,Cards!$A$6:$A$9,0),4)-INDEX(Cards!$B$6:$I$9,MATCH(IF(F117-16=16,0,F117-16),Cards!$A$6:$A$9,0),4),INDEX(Cards!$B$6:$I$9,MATCH(F117,Cards!$A$6:$A$9,0),5)-INDEX(Cards!$B$6:$I$9,MATCH(IF(F117-16=16,0,F117-16),Cards!$A$6:$A$9,0),5),INDEX(Cards!$B$6:$I$9,MATCH(F117,Cards!$A$6:$A$9,0),6)-INDEX(Cards!$B$6:$I$9,MATCH(IF(F117-16=16,0,F117-16),Cards!$A$6:$A$9,0),6),INDEX(Cards!$B$6:$I$9,MATCH(F117,Cards!$A$6:$A$9,0),7)-INDEX(Cards!$B$6:$I$9,MATCH(IF(F117-16=16,0,F117-16),Cards!$A$6:$A$9,0),7),INDEX(Cards!$B$6:$I$9,MATCH(F117,Cards!$A$6:$A$9,0),8)-INDEX(Cards!$B$6:$I$9,MATCH(IF(F117-16=16,0,F117-16),Cards!$A$6:$A$9,0),8)),"")</f>
        <v/>
      </c>
      <c r="J117" s="11" t="str">
        <f aca="false">IF(AND(B117&lt;&gt;"",C117&lt;&gt;"",C117&gt;B117),C117-B117,"")</f>
        <v/>
      </c>
      <c r="K117" s="16" t="str">
        <f aca="false">IF(J117="","",IF(ROUND(J117/C117,4)&gt;=0.1,ROUND(J117/C117,4),0))</f>
        <v/>
      </c>
    </row>
    <row r="118" customFormat="false" ht="15" hidden="false" customHeight="false" outlineLevel="0" collapsed="false">
      <c r="A118" s="7"/>
      <c r="B118" s="5"/>
      <c r="C118" s="5"/>
      <c r="D118" s="6"/>
      <c r="E118" s="12" t="str">
        <f aca="false">IF(D118="","",ROUND(D118/28.349523125,2))</f>
        <v/>
      </c>
      <c r="F118" s="10" t="str">
        <f aca="false">IF(E118="","",IF(E118&lt;16,0,IF(E118=16,16,CEILING(E118/16,1)*16)))</f>
        <v/>
      </c>
      <c r="G118" s="12" t="str">
        <f aca="false">IF(OR(E118="",E118&lt;=16),"",E118-FLOOR(E118-0.000001,16))</f>
        <v/>
      </c>
      <c r="H118" s="11" t="str">
        <f aca="false">IF(AND(G118&lt;&gt;"",G118&lt;=3,F118&lt;=48),MIN(INDEX(Cards!$B$6:$I$9,MATCH(F118,Cards!$A$6:$A$9,0),1)-INDEX(Cards!$B$6:$I$9,MATCH(IF(F118-16=16,0,F118-16),Cards!$A$6:$A$9,0),1),INDEX(Cards!$B$6:$I$9,MATCH(F118,Cards!$A$6:$A$9,0),2)-INDEX(Cards!$B$6:$I$9,MATCH(IF(F118-16=16,0,F118-16),Cards!$A$6:$A$9,0),2),INDEX(Cards!$B$6:$I$9,MATCH(F118,Cards!$A$6:$A$9,0),3)-INDEX(Cards!$B$6:$I$9,MATCH(IF(F118-16=16,0,F118-16),Cards!$A$6:$A$9,0),3),INDEX(Cards!$B$6:$I$9,MATCH(F118,Cards!$A$6:$A$9,0),4)-INDEX(Cards!$B$6:$I$9,MATCH(IF(F118-16=16,0,F118-16),Cards!$A$6:$A$9,0),4),INDEX(Cards!$B$6:$I$9,MATCH(F118,Cards!$A$6:$A$9,0),5)-INDEX(Cards!$B$6:$I$9,MATCH(IF(F118-16=16,0,F118-16),Cards!$A$6:$A$9,0),5),INDEX(Cards!$B$6:$I$9,MATCH(F118,Cards!$A$6:$A$9,0),6)-INDEX(Cards!$B$6:$I$9,MATCH(IF(F118-16=16,0,F118-16),Cards!$A$6:$A$9,0),6),INDEX(Cards!$B$6:$I$9,MATCH(F118,Cards!$A$6:$A$9,0),7)-INDEX(Cards!$B$6:$I$9,MATCH(IF(F118-16=16,0,F118-16),Cards!$A$6:$A$9,0),7),INDEX(Cards!$B$6:$I$9,MATCH(F118,Cards!$A$6:$A$9,0),8)-INDEX(Cards!$B$6:$I$9,MATCH(IF(F118-16=16,0,F118-16),Cards!$A$6:$A$9,0),8)),"")</f>
        <v/>
      </c>
      <c r="I118" s="11" t="str">
        <f aca="false">IF(AND(G118&lt;&gt;"",G118&lt;=3,F118&lt;=48),MAX(INDEX(Cards!$B$6:$I$9,MATCH(F118,Cards!$A$6:$A$9,0),1)-INDEX(Cards!$B$6:$I$9,MATCH(IF(F118-16=16,0,F118-16),Cards!$A$6:$A$9,0),1),INDEX(Cards!$B$6:$I$9,MATCH(F118,Cards!$A$6:$A$9,0),2)-INDEX(Cards!$B$6:$I$9,MATCH(IF(F118-16=16,0,F118-16),Cards!$A$6:$A$9,0),2),INDEX(Cards!$B$6:$I$9,MATCH(F118,Cards!$A$6:$A$9,0),3)-INDEX(Cards!$B$6:$I$9,MATCH(IF(F118-16=16,0,F118-16),Cards!$A$6:$A$9,0),3),INDEX(Cards!$B$6:$I$9,MATCH(F118,Cards!$A$6:$A$9,0),4)-INDEX(Cards!$B$6:$I$9,MATCH(IF(F118-16=16,0,F118-16),Cards!$A$6:$A$9,0),4),INDEX(Cards!$B$6:$I$9,MATCH(F118,Cards!$A$6:$A$9,0),5)-INDEX(Cards!$B$6:$I$9,MATCH(IF(F118-16=16,0,F118-16),Cards!$A$6:$A$9,0),5),INDEX(Cards!$B$6:$I$9,MATCH(F118,Cards!$A$6:$A$9,0),6)-INDEX(Cards!$B$6:$I$9,MATCH(IF(F118-16=16,0,F118-16),Cards!$A$6:$A$9,0),6),INDEX(Cards!$B$6:$I$9,MATCH(F118,Cards!$A$6:$A$9,0),7)-INDEX(Cards!$B$6:$I$9,MATCH(IF(F118-16=16,0,F118-16),Cards!$A$6:$A$9,0),7),INDEX(Cards!$B$6:$I$9,MATCH(F118,Cards!$A$6:$A$9,0),8)-INDEX(Cards!$B$6:$I$9,MATCH(IF(F118-16=16,0,F118-16),Cards!$A$6:$A$9,0),8)),"")</f>
        <v/>
      </c>
      <c r="J118" s="11" t="str">
        <f aca="false">IF(AND(B118&lt;&gt;"",C118&lt;&gt;"",C118&gt;B118),C118-B118,"")</f>
        <v/>
      </c>
      <c r="K118" s="16" t="str">
        <f aca="false">IF(J118="","",IF(ROUND(J118/C118,4)&gt;=0.1,ROUND(J118/C118,4),0))</f>
        <v/>
      </c>
    </row>
    <row r="119" customFormat="false" ht="15" hidden="false" customHeight="false" outlineLevel="0" collapsed="false">
      <c r="A119" s="7"/>
      <c r="B119" s="5"/>
      <c r="C119" s="5"/>
      <c r="D119" s="6"/>
      <c r="E119" s="12" t="str">
        <f aca="false">IF(D119="","",ROUND(D119/28.349523125,2))</f>
        <v/>
      </c>
      <c r="F119" s="10" t="str">
        <f aca="false">IF(E119="","",IF(E119&lt;16,0,IF(E119=16,16,CEILING(E119/16,1)*16)))</f>
        <v/>
      </c>
      <c r="G119" s="12" t="str">
        <f aca="false">IF(OR(E119="",E119&lt;=16),"",E119-FLOOR(E119-0.000001,16))</f>
        <v/>
      </c>
      <c r="H119" s="11" t="str">
        <f aca="false">IF(AND(G119&lt;&gt;"",G119&lt;=3,F119&lt;=48),MIN(INDEX(Cards!$B$6:$I$9,MATCH(F119,Cards!$A$6:$A$9,0),1)-INDEX(Cards!$B$6:$I$9,MATCH(IF(F119-16=16,0,F119-16),Cards!$A$6:$A$9,0),1),INDEX(Cards!$B$6:$I$9,MATCH(F119,Cards!$A$6:$A$9,0),2)-INDEX(Cards!$B$6:$I$9,MATCH(IF(F119-16=16,0,F119-16),Cards!$A$6:$A$9,0),2),INDEX(Cards!$B$6:$I$9,MATCH(F119,Cards!$A$6:$A$9,0),3)-INDEX(Cards!$B$6:$I$9,MATCH(IF(F119-16=16,0,F119-16),Cards!$A$6:$A$9,0),3),INDEX(Cards!$B$6:$I$9,MATCH(F119,Cards!$A$6:$A$9,0),4)-INDEX(Cards!$B$6:$I$9,MATCH(IF(F119-16=16,0,F119-16),Cards!$A$6:$A$9,0),4),INDEX(Cards!$B$6:$I$9,MATCH(F119,Cards!$A$6:$A$9,0),5)-INDEX(Cards!$B$6:$I$9,MATCH(IF(F119-16=16,0,F119-16),Cards!$A$6:$A$9,0),5),INDEX(Cards!$B$6:$I$9,MATCH(F119,Cards!$A$6:$A$9,0),6)-INDEX(Cards!$B$6:$I$9,MATCH(IF(F119-16=16,0,F119-16),Cards!$A$6:$A$9,0),6),INDEX(Cards!$B$6:$I$9,MATCH(F119,Cards!$A$6:$A$9,0),7)-INDEX(Cards!$B$6:$I$9,MATCH(IF(F119-16=16,0,F119-16),Cards!$A$6:$A$9,0),7),INDEX(Cards!$B$6:$I$9,MATCH(F119,Cards!$A$6:$A$9,0),8)-INDEX(Cards!$B$6:$I$9,MATCH(IF(F119-16=16,0,F119-16),Cards!$A$6:$A$9,0),8)),"")</f>
        <v/>
      </c>
      <c r="I119" s="11" t="str">
        <f aca="false">IF(AND(G119&lt;&gt;"",G119&lt;=3,F119&lt;=48),MAX(INDEX(Cards!$B$6:$I$9,MATCH(F119,Cards!$A$6:$A$9,0),1)-INDEX(Cards!$B$6:$I$9,MATCH(IF(F119-16=16,0,F119-16),Cards!$A$6:$A$9,0),1),INDEX(Cards!$B$6:$I$9,MATCH(F119,Cards!$A$6:$A$9,0),2)-INDEX(Cards!$B$6:$I$9,MATCH(IF(F119-16=16,0,F119-16),Cards!$A$6:$A$9,0),2),INDEX(Cards!$B$6:$I$9,MATCH(F119,Cards!$A$6:$A$9,0),3)-INDEX(Cards!$B$6:$I$9,MATCH(IF(F119-16=16,0,F119-16),Cards!$A$6:$A$9,0),3),INDEX(Cards!$B$6:$I$9,MATCH(F119,Cards!$A$6:$A$9,0),4)-INDEX(Cards!$B$6:$I$9,MATCH(IF(F119-16=16,0,F119-16),Cards!$A$6:$A$9,0),4),INDEX(Cards!$B$6:$I$9,MATCH(F119,Cards!$A$6:$A$9,0),5)-INDEX(Cards!$B$6:$I$9,MATCH(IF(F119-16=16,0,F119-16),Cards!$A$6:$A$9,0),5),INDEX(Cards!$B$6:$I$9,MATCH(F119,Cards!$A$6:$A$9,0),6)-INDEX(Cards!$B$6:$I$9,MATCH(IF(F119-16=16,0,F119-16),Cards!$A$6:$A$9,0),6),INDEX(Cards!$B$6:$I$9,MATCH(F119,Cards!$A$6:$A$9,0),7)-INDEX(Cards!$B$6:$I$9,MATCH(IF(F119-16=16,0,F119-16),Cards!$A$6:$A$9,0),7),INDEX(Cards!$B$6:$I$9,MATCH(F119,Cards!$A$6:$A$9,0),8)-INDEX(Cards!$B$6:$I$9,MATCH(IF(F119-16=16,0,F119-16),Cards!$A$6:$A$9,0),8)),"")</f>
        <v/>
      </c>
      <c r="J119" s="11" t="str">
        <f aca="false">IF(AND(B119&lt;&gt;"",C119&lt;&gt;"",C119&gt;B119),C119-B119,"")</f>
        <v/>
      </c>
      <c r="K119" s="16" t="str">
        <f aca="false">IF(J119="","",IF(ROUND(J119/C119,4)&gt;=0.1,ROUND(J119/C119,4),0))</f>
        <v/>
      </c>
    </row>
    <row r="120" customFormat="false" ht="15" hidden="false" customHeight="false" outlineLevel="0" collapsed="false">
      <c r="A120" s="7"/>
      <c r="B120" s="5"/>
      <c r="C120" s="5"/>
      <c r="D120" s="6"/>
      <c r="E120" s="12" t="str">
        <f aca="false">IF(D120="","",ROUND(D120/28.349523125,2))</f>
        <v/>
      </c>
      <c r="F120" s="10" t="str">
        <f aca="false">IF(E120="","",IF(E120&lt;16,0,IF(E120=16,16,CEILING(E120/16,1)*16)))</f>
        <v/>
      </c>
      <c r="G120" s="12" t="str">
        <f aca="false">IF(OR(E120="",E120&lt;=16),"",E120-FLOOR(E120-0.000001,16))</f>
        <v/>
      </c>
      <c r="H120" s="11" t="str">
        <f aca="false">IF(AND(G120&lt;&gt;"",G120&lt;=3,F120&lt;=48),MIN(INDEX(Cards!$B$6:$I$9,MATCH(F120,Cards!$A$6:$A$9,0),1)-INDEX(Cards!$B$6:$I$9,MATCH(IF(F120-16=16,0,F120-16),Cards!$A$6:$A$9,0),1),INDEX(Cards!$B$6:$I$9,MATCH(F120,Cards!$A$6:$A$9,0),2)-INDEX(Cards!$B$6:$I$9,MATCH(IF(F120-16=16,0,F120-16),Cards!$A$6:$A$9,0),2),INDEX(Cards!$B$6:$I$9,MATCH(F120,Cards!$A$6:$A$9,0),3)-INDEX(Cards!$B$6:$I$9,MATCH(IF(F120-16=16,0,F120-16),Cards!$A$6:$A$9,0),3),INDEX(Cards!$B$6:$I$9,MATCH(F120,Cards!$A$6:$A$9,0),4)-INDEX(Cards!$B$6:$I$9,MATCH(IF(F120-16=16,0,F120-16),Cards!$A$6:$A$9,0),4),INDEX(Cards!$B$6:$I$9,MATCH(F120,Cards!$A$6:$A$9,0),5)-INDEX(Cards!$B$6:$I$9,MATCH(IF(F120-16=16,0,F120-16),Cards!$A$6:$A$9,0),5),INDEX(Cards!$B$6:$I$9,MATCH(F120,Cards!$A$6:$A$9,0),6)-INDEX(Cards!$B$6:$I$9,MATCH(IF(F120-16=16,0,F120-16),Cards!$A$6:$A$9,0),6),INDEX(Cards!$B$6:$I$9,MATCH(F120,Cards!$A$6:$A$9,0),7)-INDEX(Cards!$B$6:$I$9,MATCH(IF(F120-16=16,0,F120-16),Cards!$A$6:$A$9,0),7),INDEX(Cards!$B$6:$I$9,MATCH(F120,Cards!$A$6:$A$9,0),8)-INDEX(Cards!$B$6:$I$9,MATCH(IF(F120-16=16,0,F120-16),Cards!$A$6:$A$9,0),8)),"")</f>
        <v/>
      </c>
      <c r="I120" s="11" t="str">
        <f aca="false">IF(AND(G120&lt;&gt;"",G120&lt;=3,F120&lt;=48),MAX(INDEX(Cards!$B$6:$I$9,MATCH(F120,Cards!$A$6:$A$9,0),1)-INDEX(Cards!$B$6:$I$9,MATCH(IF(F120-16=16,0,F120-16),Cards!$A$6:$A$9,0),1),INDEX(Cards!$B$6:$I$9,MATCH(F120,Cards!$A$6:$A$9,0),2)-INDEX(Cards!$B$6:$I$9,MATCH(IF(F120-16=16,0,F120-16),Cards!$A$6:$A$9,0),2),INDEX(Cards!$B$6:$I$9,MATCH(F120,Cards!$A$6:$A$9,0),3)-INDEX(Cards!$B$6:$I$9,MATCH(IF(F120-16=16,0,F120-16),Cards!$A$6:$A$9,0),3),INDEX(Cards!$B$6:$I$9,MATCH(F120,Cards!$A$6:$A$9,0),4)-INDEX(Cards!$B$6:$I$9,MATCH(IF(F120-16=16,0,F120-16),Cards!$A$6:$A$9,0),4),INDEX(Cards!$B$6:$I$9,MATCH(F120,Cards!$A$6:$A$9,0),5)-INDEX(Cards!$B$6:$I$9,MATCH(IF(F120-16=16,0,F120-16),Cards!$A$6:$A$9,0),5),INDEX(Cards!$B$6:$I$9,MATCH(F120,Cards!$A$6:$A$9,0),6)-INDEX(Cards!$B$6:$I$9,MATCH(IF(F120-16=16,0,F120-16),Cards!$A$6:$A$9,0),6),INDEX(Cards!$B$6:$I$9,MATCH(F120,Cards!$A$6:$A$9,0),7)-INDEX(Cards!$B$6:$I$9,MATCH(IF(F120-16=16,0,F120-16),Cards!$A$6:$A$9,0),7),INDEX(Cards!$B$6:$I$9,MATCH(F120,Cards!$A$6:$A$9,0),8)-INDEX(Cards!$B$6:$I$9,MATCH(IF(F120-16=16,0,F120-16),Cards!$A$6:$A$9,0),8)),"")</f>
        <v/>
      </c>
      <c r="J120" s="11" t="str">
        <f aca="false">IF(AND(B120&lt;&gt;"",C120&lt;&gt;"",C120&gt;B120),C120-B120,"")</f>
        <v/>
      </c>
      <c r="K120" s="16" t="str">
        <f aca="false">IF(J120="","",IF(ROUND(J120/C120,4)&gt;=0.1,ROUND(J120/C120,4),0))</f>
        <v/>
      </c>
    </row>
    <row r="121" customFormat="false" ht="15" hidden="false" customHeight="false" outlineLevel="0" collapsed="false">
      <c r="A121" s="7"/>
      <c r="B121" s="5"/>
      <c r="C121" s="5"/>
      <c r="D121" s="6"/>
      <c r="E121" s="12" t="str">
        <f aca="false">IF(D121="","",ROUND(D121/28.349523125,2))</f>
        <v/>
      </c>
      <c r="F121" s="10" t="str">
        <f aca="false">IF(E121="","",IF(E121&lt;16,0,IF(E121=16,16,CEILING(E121/16,1)*16)))</f>
        <v/>
      </c>
      <c r="G121" s="12" t="str">
        <f aca="false">IF(OR(E121="",E121&lt;=16),"",E121-FLOOR(E121-0.000001,16))</f>
        <v/>
      </c>
      <c r="H121" s="11" t="str">
        <f aca="false">IF(AND(G121&lt;&gt;"",G121&lt;=3,F121&lt;=48),MIN(INDEX(Cards!$B$6:$I$9,MATCH(F121,Cards!$A$6:$A$9,0),1)-INDEX(Cards!$B$6:$I$9,MATCH(IF(F121-16=16,0,F121-16),Cards!$A$6:$A$9,0),1),INDEX(Cards!$B$6:$I$9,MATCH(F121,Cards!$A$6:$A$9,0),2)-INDEX(Cards!$B$6:$I$9,MATCH(IF(F121-16=16,0,F121-16),Cards!$A$6:$A$9,0),2),INDEX(Cards!$B$6:$I$9,MATCH(F121,Cards!$A$6:$A$9,0),3)-INDEX(Cards!$B$6:$I$9,MATCH(IF(F121-16=16,0,F121-16),Cards!$A$6:$A$9,0),3),INDEX(Cards!$B$6:$I$9,MATCH(F121,Cards!$A$6:$A$9,0),4)-INDEX(Cards!$B$6:$I$9,MATCH(IF(F121-16=16,0,F121-16),Cards!$A$6:$A$9,0),4),INDEX(Cards!$B$6:$I$9,MATCH(F121,Cards!$A$6:$A$9,0),5)-INDEX(Cards!$B$6:$I$9,MATCH(IF(F121-16=16,0,F121-16),Cards!$A$6:$A$9,0),5),INDEX(Cards!$B$6:$I$9,MATCH(F121,Cards!$A$6:$A$9,0),6)-INDEX(Cards!$B$6:$I$9,MATCH(IF(F121-16=16,0,F121-16),Cards!$A$6:$A$9,0),6),INDEX(Cards!$B$6:$I$9,MATCH(F121,Cards!$A$6:$A$9,0),7)-INDEX(Cards!$B$6:$I$9,MATCH(IF(F121-16=16,0,F121-16),Cards!$A$6:$A$9,0),7),INDEX(Cards!$B$6:$I$9,MATCH(F121,Cards!$A$6:$A$9,0),8)-INDEX(Cards!$B$6:$I$9,MATCH(IF(F121-16=16,0,F121-16),Cards!$A$6:$A$9,0),8)),"")</f>
        <v/>
      </c>
      <c r="I121" s="11" t="str">
        <f aca="false">IF(AND(G121&lt;&gt;"",G121&lt;=3,F121&lt;=48),MAX(INDEX(Cards!$B$6:$I$9,MATCH(F121,Cards!$A$6:$A$9,0),1)-INDEX(Cards!$B$6:$I$9,MATCH(IF(F121-16=16,0,F121-16),Cards!$A$6:$A$9,0),1),INDEX(Cards!$B$6:$I$9,MATCH(F121,Cards!$A$6:$A$9,0),2)-INDEX(Cards!$B$6:$I$9,MATCH(IF(F121-16=16,0,F121-16),Cards!$A$6:$A$9,0),2),INDEX(Cards!$B$6:$I$9,MATCH(F121,Cards!$A$6:$A$9,0),3)-INDEX(Cards!$B$6:$I$9,MATCH(IF(F121-16=16,0,F121-16),Cards!$A$6:$A$9,0),3),INDEX(Cards!$B$6:$I$9,MATCH(F121,Cards!$A$6:$A$9,0),4)-INDEX(Cards!$B$6:$I$9,MATCH(IF(F121-16=16,0,F121-16),Cards!$A$6:$A$9,0),4),INDEX(Cards!$B$6:$I$9,MATCH(F121,Cards!$A$6:$A$9,0),5)-INDEX(Cards!$B$6:$I$9,MATCH(IF(F121-16=16,0,F121-16),Cards!$A$6:$A$9,0),5),INDEX(Cards!$B$6:$I$9,MATCH(F121,Cards!$A$6:$A$9,0),6)-INDEX(Cards!$B$6:$I$9,MATCH(IF(F121-16=16,0,F121-16),Cards!$A$6:$A$9,0),6),INDEX(Cards!$B$6:$I$9,MATCH(F121,Cards!$A$6:$A$9,0),7)-INDEX(Cards!$B$6:$I$9,MATCH(IF(F121-16=16,0,F121-16),Cards!$A$6:$A$9,0),7),INDEX(Cards!$B$6:$I$9,MATCH(F121,Cards!$A$6:$A$9,0),8)-INDEX(Cards!$B$6:$I$9,MATCH(IF(F121-16=16,0,F121-16),Cards!$A$6:$A$9,0),8)),"")</f>
        <v/>
      </c>
      <c r="J121" s="11" t="str">
        <f aca="false">IF(AND(B121&lt;&gt;"",C121&lt;&gt;"",C121&gt;B121),C121-B121,"")</f>
        <v/>
      </c>
      <c r="K121" s="16" t="str">
        <f aca="false">IF(J121="","",IF(ROUND(J121/C121,4)&gt;=0.1,ROUND(J121/C121,4),0))</f>
        <v/>
      </c>
    </row>
    <row r="122" customFormat="false" ht="15" hidden="false" customHeight="false" outlineLevel="0" collapsed="false">
      <c r="A122" s="7"/>
      <c r="B122" s="5"/>
      <c r="C122" s="5"/>
      <c r="D122" s="6"/>
      <c r="E122" s="12" t="str">
        <f aca="false">IF(D122="","",ROUND(D122/28.349523125,2))</f>
        <v/>
      </c>
      <c r="F122" s="10" t="str">
        <f aca="false">IF(E122="","",IF(E122&lt;16,0,IF(E122=16,16,CEILING(E122/16,1)*16)))</f>
        <v/>
      </c>
      <c r="G122" s="12" t="str">
        <f aca="false">IF(OR(E122="",E122&lt;=16),"",E122-FLOOR(E122-0.000001,16))</f>
        <v/>
      </c>
      <c r="H122" s="11" t="str">
        <f aca="false">IF(AND(G122&lt;&gt;"",G122&lt;=3,F122&lt;=48),MIN(INDEX(Cards!$B$6:$I$9,MATCH(F122,Cards!$A$6:$A$9,0),1)-INDEX(Cards!$B$6:$I$9,MATCH(IF(F122-16=16,0,F122-16),Cards!$A$6:$A$9,0),1),INDEX(Cards!$B$6:$I$9,MATCH(F122,Cards!$A$6:$A$9,0),2)-INDEX(Cards!$B$6:$I$9,MATCH(IF(F122-16=16,0,F122-16),Cards!$A$6:$A$9,0),2),INDEX(Cards!$B$6:$I$9,MATCH(F122,Cards!$A$6:$A$9,0),3)-INDEX(Cards!$B$6:$I$9,MATCH(IF(F122-16=16,0,F122-16),Cards!$A$6:$A$9,0),3),INDEX(Cards!$B$6:$I$9,MATCH(F122,Cards!$A$6:$A$9,0),4)-INDEX(Cards!$B$6:$I$9,MATCH(IF(F122-16=16,0,F122-16),Cards!$A$6:$A$9,0),4),INDEX(Cards!$B$6:$I$9,MATCH(F122,Cards!$A$6:$A$9,0),5)-INDEX(Cards!$B$6:$I$9,MATCH(IF(F122-16=16,0,F122-16),Cards!$A$6:$A$9,0),5),INDEX(Cards!$B$6:$I$9,MATCH(F122,Cards!$A$6:$A$9,0),6)-INDEX(Cards!$B$6:$I$9,MATCH(IF(F122-16=16,0,F122-16),Cards!$A$6:$A$9,0),6),INDEX(Cards!$B$6:$I$9,MATCH(F122,Cards!$A$6:$A$9,0),7)-INDEX(Cards!$B$6:$I$9,MATCH(IF(F122-16=16,0,F122-16),Cards!$A$6:$A$9,0),7),INDEX(Cards!$B$6:$I$9,MATCH(F122,Cards!$A$6:$A$9,0),8)-INDEX(Cards!$B$6:$I$9,MATCH(IF(F122-16=16,0,F122-16),Cards!$A$6:$A$9,0),8)),"")</f>
        <v/>
      </c>
      <c r="I122" s="11" t="str">
        <f aca="false">IF(AND(G122&lt;&gt;"",G122&lt;=3,F122&lt;=48),MAX(INDEX(Cards!$B$6:$I$9,MATCH(F122,Cards!$A$6:$A$9,0),1)-INDEX(Cards!$B$6:$I$9,MATCH(IF(F122-16=16,0,F122-16),Cards!$A$6:$A$9,0),1),INDEX(Cards!$B$6:$I$9,MATCH(F122,Cards!$A$6:$A$9,0),2)-INDEX(Cards!$B$6:$I$9,MATCH(IF(F122-16=16,0,F122-16),Cards!$A$6:$A$9,0),2),INDEX(Cards!$B$6:$I$9,MATCH(F122,Cards!$A$6:$A$9,0),3)-INDEX(Cards!$B$6:$I$9,MATCH(IF(F122-16=16,0,F122-16),Cards!$A$6:$A$9,0),3),INDEX(Cards!$B$6:$I$9,MATCH(F122,Cards!$A$6:$A$9,0),4)-INDEX(Cards!$B$6:$I$9,MATCH(IF(F122-16=16,0,F122-16),Cards!$A$6:$A$9,0),4),INDEX(Cards!$B$6:$I$9,MATCH(F122,Cards!$A$6:$A$9,0),5)-INDEX(Cards!$B$6:$I$9,MATCH(IF(F122-16=16,0,F122-16),Cards!$A$6:$A$9,0),5),INDEX(Cards!$B$6:$I$9,MATCH(F122,Cards!$A$6:$A$9,0),6)-INDEX(Cards!$B$6:$I$9,MATCH(IF(F122-16=16,0,F122-16),Cards!$A$6:$A$9,0),6),INDEX(Cards!$B$6:$I$9,MATCH(F122,Cards!$A$6:$A$9,0),7)-INDEX(Cards!$B$6:$I$9,MATCH(IF(F122-16=16,0,F122-16),Cards!$A$6:$A$9,0),7),INDEX(Cards!$B$6:$I$9,MATCH(F122,Cards!$A$6:$A$9,0),8)-INDEX(Cards!$B$6:$I$9,MATCH(IF(F122-16=16,0,F122-16),Cards!$A$6:$A$9,0),8)),"")</f>
        <v/>
      </c>
      <c r="J122" s="11" t="str">
        <f aca="false">IF(AND(B122&lt;&gt;"",C122&lt;&gt;"",C122&gt;B122),C122-B122,"")</f>
        <v/>
      </c>
      <c r="K122" s="16" t="str">
        <f aca="false">IF(J122="","",IF(ROUND(J122/C122,4)&gt;=0.1,ROUND(J122/C122,4),0))</f>
        <v/>
      </c>
    </row>
    <row r="123" customFormat="false" ht="15" hidden="false" customHeight="false" outlineLevel="0" collapsed="false">
      <c r="A123" s="7"/>
      <c r="B123" s="5"/>
      <c r="C123" s="5"/>
      <c r="D123" s="6"/>
      <c r="E123" s="12" t="str">
        <f aca="false">IF(D123="","",ROUND(D123/28.349523125,2))</f>
        <v/>
      </c>
      <c r="F123" s="10" t="str">
        <f aca="false">IF(E123="","",IF(E123&lt;16,0,IF(E123=16,16,CEILING(E123/16,1)*16)))</f>
        <v/>
      </c>
      <c r="G123" s="12" t="str">
        <f aca="false">IF(OR(E123="",E123&lt;=16),"",E123-FLOOR(E123-0.000001,16))</f>
        <v/>
      </c>
      <c r="H123" s="11" t="str">
        <f aca="false">IF(AND(G123&lt;&gt;"",G123&lt;=3,F123&lt;=48),MIN(INDEX(Cards!$B$6:$I$9,MATCH(F123,Cards!$A$6:$A$9,0),1)-INDEX(Cards!$B$6:$I$9,MATCH(IF(F123-16=16,0,F123-16),Cards!$A$6:$A$9,0),1),INDEX(Cards!$B$6:$I$9,MATCH(F123,Cards!$A$6:$A$9,0),2)-INDEX(Cards!$B$6:$I$9,MATCH(IF(F123-16=16,0,F123-16),Cards!$A$6:$A$9,0),2),INDEX(Cards!$B$6:$I$9,MATCH(F123,Cards!$A$6:$A$9,0),3)-INDEX(Cards!$B$6:$I$9,MATCH(IF(F123-16=16,0,F123-16),Cards!$A$6:$A$9,0),3),INDEX(Cards!$B$6:$I$9,MATCH(F123,Cards!$A$6:$A$9,0),4)-INDEX(Cards!$B$6:$I$9,MATCH(IF(F123-16=16,0,F123-16),Cards!$A$6:$A$9,0),4),INDEX(Cards!$B$6:$I$9,MATCH(F123,Cards!$A$6:$A$9,0),5)-INDEX(Cards!$B$6:$I$9,MATCH(IF(F123-16=16,0,F123-16),Cards!$A$6:$A$9,0),5),INDEX(Cards!$B$6:$I$9,MATCH(F123,Cards!$A$6:$A$9,0),6)-INDEX(Cards!$B$6:$I$9,MATCH(IF(F123-16=16,0,F123-16),Cards!$A$6:$A$9,0),6),INDEX(Cards!$B$6:$I$9,MATCH(F123,Cards!$A$6:$A$9,0),7)-INDEX(Cards!$B$6:$I$9,MATCH(IF(F123-16=16,0,F123-16),Cards!$A$6:$A$9,0),7),INDEX(Cards!$B$6:$I$9,MATCH(F123,Cards!$A$6:$A$9,0),8)-INDEX(Cards!$B$6:$I$9,MATCH(IF(F123-16=16,0,F123-16),Cards!$A$6:$A$9,0),8)),"")</f>
        <v/>
      </c>
      <c r="I123" s="11" t="str">
        <f aca="false">IF(AND(G123&lt;&gt;"",G123&lt;=3,F123&lt;=48),MAX(INDEX(Cards!$B$6:$I$9,MATCH(F123,Cards!$A$6:$A$9,0),1)-INDEX(Cards!$B$6:$I$9,MATCH(IF(F123-16=16,0,F123-16),Cards!$A$6:$A$9,0),1),INDEX(Cards!$B$6:$I$9,MATCH(F123,Cards!$A$6:$A$9,0),2)-INDEX(Cards!$B$6:$I$9,MATCH(IF(F123-16=16,0,F123-16),Cards!$A$6:$A$9,0),2),INDEX(Cards!$B$6:$I$9,MATCH(F123,Cards!$A$6:$A$9,0),3)-INDEX(Cards!$B$6:$I$9,MATCH(IF(F123-16=16,0,F123-16),Cards!$A$6:$A$9,0),3),INDEX(Cards!$B$6:$I$9,MATCH(F123,Cards!$A$6:$A$9,0),4)-INDEX(Cards!$B$6:$I$9,MATCH(IF(F123-16=16,0,F123-16),Cards!$A$6:$A$9,0),4),INDEX(Cards!$B$6:$I$9,MATCH(F123,Cards!$A$6:$A$9,0),5)-INDEX(Cards!$B$6:$I$9,MATCH(IF(F123-16=16,0,F123-16),Cards!$A$6:$A$9,0),5),INDEX(Cards!$B$6:$I$9,MATCH(F123,Cards!$A$6:$A$9,0),6)-INDEX(Cards!$B$6:$I$9,MATCH(IF(F123-16=16,0,F123-16),Cards!$A$6:$A$9,0),6),INDEX(Cards!$B$6:$I$9,MATCH(F123,Cards!$A$6:$A$9,0),7)-INDEX(Cards!$B$6:$I$9,MATCH(IF(F123-16=16,0,F123-16),Cards!$A$6:$A$9,0),7),INDEX(Cards!$B$6:$I$9,MATCH(F123,Cards!$A$6:$A$9,0),8)-INDEX(Cards!$B$6:$I$9,MATCH(IF(F123-16=16,0,F123-16),Cards!$A$6:$A$9,0),8)),"")</f>
        <v/>
      </c>
      <c r="J123" s="11" t="str">
        <f aca="false">IF(AND(B123&lt;&gt;"",C123&lt;&gt;"",C123&gt;B123),C123-B123,"")</f>
        <v/>
      </c>
      <c r="K123" s="16" t="str">
        <f aca="false">IF(J123="","",IF(ROUND(J123/C123,4)&gt;=0.1,ROUND(J123/C123,4),0))</f>
        <v/>
      </c>
    </row>
    <row r="124" customFormat="false" ht="15" hidden="false" customHeight="false" outlineLevel="0" collapsed="false">
      <c r="A124" s="7"/>
      <c r="B124" s="5"/>
      <c r="C124" s="5"/>
      <c r="D124" s="6"/>
      <c r="E124" s="12" t="str">
        <f aca="false">IF(D124="","",ROUND(D124/28.349523125,2))</f>
        <v/>
      </c>
      <c r="F124" s="10" t="str">
        <f aca="false">IF(E124="","",IF(E124&lt;16,0,IF(E124=16,16,CEILING(E124/16,1)*16)))</f>
        <v/>
      </c>
      <c r="G124" s="12" t="str">
        <f aca="false">IF(OR(E124="",E124&lt;=16),"",E124-FLOOR(E124-0.000001,16))</f>
        <v/>
      </c>
      <c r="H124" s="11" t="str">
        <f aca="false">IF(AND(G124&lt;&gt;"",G124&lt;=3,F124&lt;=48),MIN(INDEX(Cards!$B$6:$I$9,MATCH(F124,Cards!$A$6:$A$9,0),1)-INDEX(Cards!$B$6:$I$9,MATCH(IF(F124-16=16,0,F124-16),Cards!$A$6:$A$9,0),1),INDEX(Cards!$B$6:$I$9,MATCH(F124,Cards!$A$6:$A$9,0),2)-INDEX(Cards!$B$6:$I$9,MATCH(IF(F124-16=16,0,F124-16),Cards!$A$6:$A$9,0),2),INDEX(Cards!$B$6:$I$9,MATCH(F124,Cards!$A$6:$A$9,0),3)-INDEX(Cards!$B$6:$I$9,MATCH(IF(F124-16=16,0,F124-16),Cards!$A$6:$A$9,0),3),INDEX(Cards!$B$6:$I$9,MATCH(F124,Cards!$A$6:$A$9,0),4)-INDEX(Cards!$B$6:$I$9,MATCH(IF(F124-16=16,0,F124-16),Cards!$A$6:$A$9,0),4),INDEX(Cards!$B$6:$I$9,MATCH(F124,Cards!$A$6:$A$9,0),5)-INDEX(Cards!$B$6:$I$9,MATCH(IF(F124-16=16,0,F124-16),Cards!$A$6:$A$9,0),5),INDEX(Cards!$B$6:$I$9,MATCH(F124,Cards!$A$6:$A$9,0),6)-INDEX(Cards!$B$6:$I$9,MATCH(IF(F124-16=16,0,F124-16),Cards!$A$6:$A$9,0),6),INDEX(Cards!$B$6:$I$9,MATCH(F124,Cards!$A$6:$A$9,0),7)-INDEX(Cards!$B$6:$I$9,MATCH(IF(F124-16=16,0,F124-16),Cards!$A$6:$A$9,0),7),INDEX(Cards!$B$6:$I$9,MATCH(F124,Cards!$A$6:$A$9,0),8)-INDEX(Cards!$B$6:$I$9,MATCH(IF(F124-16=16,0,F124-16),Cards!$A$6:$A$9,0),8)),"")</f>
        <v/>
      </c>
      <c r="I124" s="11" t="str">
        <f aca="false">IF(AND(G124&lt;&gt;"",G124&lt;=3,F124&lt;=48),MAX(INDEX(Cards!$B$6:$I$9,MATCH(F124,Cards!$A$6:$A$9,0),1)-INDEX(Cards!$B$6:$I$9,MATCH(IF(F124-16=16,0,F124-16),Cards!$A$6:$A$9,0),1),INDEX(Cards!$B$6:$I$9,MATCH(F124,Cards!$A$6:$A$9,0),2)-INDEX(Cards!$B$6:$I$9,MATCH(IF(F124-16=16,0,F124-16),Cards!$A$6:$A$9,0),2),INDEX(Cards!$B$6:$I$9,MATCH(F124,Cards!$A$6:$A$9,0),3)-INDEX(Cards!$B$6:$I$9,MATCH(IF(F124-16=16,0,F124-16),Cards!$A$6:$A$9,0),3),INDEX(Cards!$B$6:$I$9,MATCH(F124,Cards!$A$6:$A$9,0),4)-INDEX(Cards!$B$6:$I$9,MATCH(IF(F124-16=16,0,F124-16),Cards!$A$6:$A$9,0),4),INDEX(Cards!$B$6:$I$9,MATCH(F124,Cards!$A$6:$A$9,0),5)-INDEX(Cards!$B$6:$I$9,MATCH(IF(F124-16=16,0,F124-16),Cards!$A$6:$A$9,0),5),INDEX(Cards!$B$6:$I$9,MATCH(F124,Cards!$A$6:$A$9,0),6)-INDEX(Cards!$B$6:$I$9,MATCH(IF(F124-16=16,0,F124-16),Cards!$A$6:$A$9,0),6),INDEX(Cards!$B$6:$I$9,MATCH(F124,Cards!$A$6:$A$9,0),7)-INDEX(Cards!$B$6:$I$9,MATCH(IF(F124-16=16,0,F124-16),Cards!$A$6:$A$9,0),7),INDEX(Cards!$B$6:$I$9,MATCH(F124,Cards!$A$6:$A$9,0),8)-INDEX(Cards!$B$6:$I$9,MATCH(IF(F124-16=16,0,F124-16),Cards!$A$6:$A$9,0),8)),"")</f>
        <v/>
      </c>
      <c r="J124" s="11" t="str">
        <f aca="false">IF(AND(B124&lt;&gt;"",C124&lt;&gt;"",C124&gt;B124),C124-B124,"")</f>
        <v/>
      </c>
      <c r="K124" s="16" t="str">
        <f aca="false">IF(J124="","",IF(ROUND(J124/C124,4)&gt;=0.1,ROUND(J124/C124,4),0))</f>
        <v/>
      </c>
    </row>
    <row r="125" customFormat="false" ht="15" hidden="false" customHeight="false" outlineLevel="0" collapsed="false">
      <c r="A125" s="7"/>
      <c r="B125" s="5"/>
      <c r="C125" s="5"/>
      <c r="D125" s="6"/>
      <c r="E125" s="12" t="str">
        <f aca="false">IF(D125="","",ROUND(D125/28.349523125,2))</f>
        <v/>
      </c>
      <c r="F125" s="10" t="str">
        <f aca="false">IF(E125="","",IF(E125&lt;16,0,IF(E125=16,16,CEILING(E125/16,1)*16)))</f>
        <v/>
      </c>
      <c r="G125" s="12" t="str">
        <f aca="false">IF(OR(E125="",E125&lt;=16),"",E125-FLOOR(E125-0.000001,16))</f>
        <v/>
      </c>
      <c r="H125" s="11" t="str">
        <f aca="false">IF(AND(G125&lt;&gt;"",G125&lt;=3,F125&lt;=48),MIN(INDEX(Cards!$B$6:$I$9,MATCH(F125,Cards!$A$6:$A$9,0),1)-INDEX(Cards!$B$6:$I$9,MATCH(IF(F125-16=16,0,F125-16),Cards!$A$6:$A$9,0),1),INDEX(Cards!$B$6:$I$9,MATCH(F125,Cards!$A$6:$A$9,0),2)-INDEX(Cards!$B$6:$I$9,MATCH(IF(F125-16=16,0,F125-16),Cards!$A$6:$A$9,0),2),INDEX(Cards!$B$6:$I$9,MATCH(F125,Cards!$A$6:$A$9,0),3)-INDEX(Cards!$B$6:$I$9,MATCH(IF(F125-16=16,0,F125-16),Cards!$A$6:$A$9,0),3),INDEX(Cards!$B$6:$I$9,MATCH(F125,Cards!$A$6:$A$9,0),4)-INDEX(Cards!$B$6:$I$9,MATCH(IF(F125-16=16,0,F125-16),Cards!$A$6:$A$9,0),4),INDEX(Cards!$B$6:$I$9,MATCH(F125,Cards!$A$6:$A$9,0),5)-INDEX(Cards!$B$6:$I$9,MATCH(IF(F125-16=16,0,F125-16),Cards!$A$6:$A$9,0),5),INDEX(Cards!$B$6:$I$9,MATCH(F125,Cards!$A$6:$A$9,0),6)-INDEX(Cards!$B$6:$I$9,MATCH(IF(F125-16=16,0,F125-16),Cards!$A$6:$A$9,0),6),INDEX(Cards!$B$6:$I$9,MATCH(F125,Cards!$A$6:$A$9,0),7)-INDEX(Cards!$B$6:$I$9,MATCH(IF(F125-16=16,0,F125-16),Cards!$A$6:$A$9,0),7),INDEX(Cards!$B$6:$I$9,MATCH(F125,Cards!$A$6:$A$9,0),8)-INDEX(Cards!$B$6:$I$9,MATCH(IF(F125-16=16,0,F125-16),Cards!$A$6:$A$9,0),8)),"")</f>
        <v/>
      </c>
      <c r="I125" s="11" t="str">
        <f aca="false">IF(AND(G125&lt;&gt;"",G125&lt;=3,F125&lt;=48),MAX(INDEX(Cards!$B$6:$I$9,MATCH(F125,Cards!$A$6:$A$9,0),1)-INDEX(Cards!$B$6:$I$9,MATCH(IF(F125-16=16,0,F125-16),Cards!$A$6:$A$9,0),1),INDEX(Cards!$B$6:$I$9,MATCH(F125,Cards!$A$6:$A$9,0),2)-INDEX(Cards!$B$6:$I$9,MATCH(IF(F125-16=16,0,F125-16),Cards!$A$6:$A$9,0),2),INDEX(Cards!$B$6:$I$9,MATCH(F125,Cards!$A$6:$A$9,0),3)-INDEX(Cards!$B$6:$I$9,MATCH(IF(F125-16=16,0,F125-16),Cards!$A$6:$A$9,0),3),INDEX(Cards!$B$6:$I$9,MATCH(F125,Cards!$A$6:$A$9,0),4)-INDEX(Cards!$B$6:$I$9,MATCH(IF(F125-16=16,0,F125-16),Cards!$A$6:$A$9,0),4),INDEX(Cards!$B$6:$I$9,MATCH(F125,Cards!$A$6:$A$9,0),5)-INDEX(Cards!$B$6:$I$9,MATCH(IF(F125-16=16,0,F125-16),Cards!$A$6:$A$9,0),5),INDEX(Cards!$B$6:$I$9,MATCH(F125,Cards!$A$6:$A$9,0),6)-INDEX(Cards!$B$6:$I$9,MATCH(IF(F125-16=16,0,F125-16),Cards!$A$6:$A$9,0),6),INDEX(Cards!$B$6:$I$9,MATCH(F125,Cards!$A$6:$A$9,0),7)-INDEX(Cards!$B$6:$I$9,MATCH(IF(F125-16=16,0,F125-16),Cards!$A$6:$A$9,0),7),INDEX(Cards!$B$6:$I$9,MATCH(F125,Cards!$A$6:$A$9,0),8)-INDEX(Cards!$B$6:$I$9,MATCH(IF(F125-16=16,0,F125-16),Cards!$A$6:$A$9,0),8)),"")</f>
        <v/>
      </c>
      <c r="J125" s="11" t="str">
        <f aca="false">IF(AND(B125&lt;&gt;"",C125&lt;&gt;"",C125&gt;B125),C125-B125,"")</f>
        <v/>
      </c>
      <c r="K125" s="16" t="str">
        <f aca="false">IF(J125="","",IF(ROUND(J125/C125,4)&gt;=0.1,ROUND(J125/C125,4),0))</f>
        <v/>
      </c>
    </row>
    <row r="126" customFormat="false" ht="15" hidden="false" customHeight="false" outlineLevel="0" collapsed="false">
      <c r="A126" s="7"/>
      <c r="B126" s="5"/>
      <c r="C126" s="5"/>
      <c r="D126" s="6"/>
      <c r="E126" s="12" t="str">
        <f aca="false">IF(D126="","",ROUND(D126/28.349523125,2))</f>
        <v/>
      </c>
      <c r="F126" s="10" t="str">
        <f aca="false">IF(E126="","",IF(E126&lt;16,0,IF(E126=16,16,CEILING(E126/16,1)*16)))</f>
        <v/>
      </c>
      <c r="G126" s="12" t="str">
        <f aca="false">IF(OR(E126="",E126&lt;=16),"",E126-FLOOR(E126-0.000001,16))</f>
        <v/>
      </c>
      <c r="H126" s="11" t="str">
        <f aca="false">IF(AND(G126&lt;&gt;"",G126&lt;=3,F126&lt;=48),MIN(INDEX(Cards!$B$6:$I$9,MATCH(F126,Cards!$A$6:$A$9,0),1)-INDEX(Cards!$B$6:$I$9,MATCH(IF(F126-16=16,0,F126-16),Cards!$A$6:$A$9,0),1),INDEX(Cards!$B$6:$I$9,MATCH(F126,Cards!$A$6:$A$9,0),2)-INDEX(Cards!$B$6:$I$9,MATCH(IF(F126-16=16,0,F126-16),Cards!$A$6:$A$9,0),2),INDEX(Cards!$B$6:$I$9,MATCH(F126,Cards!$A$6:$A$9,0),3)-INDEX(Cards!$B$6:$I$9,MATCH(IF(F126-16=16,0,F126-16),Cards!$A$6:$A$9,0),3),INDEX(Cards!$B$6:$I$9,MATCH(F126,Cards!$A$6:$A$9,0),4)-INDEX(Cards!$B$6:$I$9,MATCH(IF(F126-16=16,0,F126-16),Cards!$A$6:$A$9,0),4),INDEX(Cards!$B$6:$I$9,MATCH(F126,Cards!$A$6:$A$9,0),5)-INDEX(Cards!$B$6:$I$9,MATCH(IF(F126-16=16,0,F126-16),Cards!$A$6:$A$9,0),5),INDEX(Cards!$B$6:$I$9,MATCH(F126,Cards!$A$6:$A$9,0),6)-INDEX(Cards!$B$6:$I$9,MATCH(IF(F126-16=16,0,F126-16),Cards!$A$6:$A$9,0),6),INDEX(Cards!$B$6:$I$9,MATCH(F126,Cards!$A$6:$A$9,0),7)-INDEX(Cards!$B$6:$I$9,MATCH(IF(F126-16=16,0,F126-16),Cards!$A$6:$A$9,0),7),INDEX(Cards!$B$6:$I$9,MATCH(F126,Cards!$A$6:$A$9,0),8)-INDEX(Cards!$B$6:$I$9,MATCH(IF(F126-16=16,0,F126-16),Cards!$A$6:$A$9,0),8)),"")</f>
        <v/>
      </c>
      <c r="I126" s="11" t="str">
        <f aca="false">IF(AND(G126&lt;&gt;"",G126&lt;=3,F126&lt;=48),MAX(INDEX(Cards!$B$6:$I$9,MATCH(F126,Cards!$A$6:$A$9,0),1)-INDEX(Cards!$B$6:$I$9,MATCH(IF(F126-16=16,0,F126-16),Cards!$A$6:$A$9,0),1),INDEX(Cards!$B$6:$I$9,MATCH(F126,Cards!$A$6:$A$9,0),2)-INDEX(Cards!$B$6:$I$9,MATCH(IF(F126-16=16,0,F126-16),Cards!$A$6:$A$9,0),2),INDEX(Cards!$B$6:$I$9,MATCH(F126,Cards!$A$6:$A$9,0),3)-INDEX(Cards!$B$6:$I$9,MATCH(IF(F126-16=16,0,F126-16),Cards!$A$6:$A$9,0),3),INDEX(Cards!$B$6:$I$9,MATCH(F126,Cards!$A$6:$A$9,0),4)-INDEX(Cards!$B$6:$I$9,MATCH(IF(F126-16=16,0,F126-16),Cards!$A$6:$A$9,0),4),INDEX(Cards!$B$6:$I$9,MATCH(F126,Cards!$A$6:$A$9,0),5)-INDEX(Cards!$B$6:$I$9,MATCH(IF(F126-16=16,0,F126-16),Cards!$A$6:$A$9,0),5),INDEX(Cards!$B$6:$I$9,MATCH(F126,Cards!$A$6:$A$9,0),6)-INDEX(Cards!$B$6:$I$9,MATCH(IF(F126-16=16,0,F126-16),Cards!$A$6:$A$9,0),6),INDEX(Cards!$B$6:$I$9,MATCH(F126,Cards!$A$6:$A$9,0),7)-INDEX(Cards!$B$6:$I$9,MATCH(IF(F126-16=16,0,F126-16),Cards!$A$6:$A$9,0),7),INDEX(Cards!$B$6:$I$9,MATCH(F126,Cards!$A$6:$A$9,0),8)-INDEX(Cards!$B$6:$I$9,MATCH(IF(F126-16=16,0,F126-16),Cards!$A$6:$A$9,0),8)),"")</f>
        <v/>
      </c>
      <c r="J126" s="11" t="str">
        <f aca="false">IF(AND(B126&lt;&gt;"",C126&lt;&gt;"",C126&gt;B126),C126-B126,"")</f>
        <v/>
      </c>
      <c r="K126" s="16" t="str">
        <f aca="false">IF(J126="","",IF(ROUND(J126/C126,4)&gt;=0.1,ROUND(J126/C126,4),0))</f>
        <v/>
      </c>
    </row>
    <row r="127" customFormat="false" ht="15" hidden="false" customHeight="false" outlineLevel="0" collapsed="false">
      <c r="A127" s="7"/>
      <c r="B127" s="5"/>
      <c r="C127" s="5"/>
      <c r="D127" s="6"/>
      <c r="E127" s="12" t="str">
        <f aca="false">IF(D127="","",ROUND(D127/28.349523125,2))</f>
        <v/>
      </c>
      <c r="F127" s="10" t="str">
        <f aca="false">IF(E127="","",IF(E127&lt;16,0,IF(E127=16,16,CEILING(E127/16,1)*16)))</f>
        <v/>
      </c>
      <c r="G127" s="12" t="str">
        <f aca="false">IF(OR(E127="",E127&lt;=16),"",E127-FLOOR(E127-0.000001,16))</f>
        <v/>
      </c>
      <c r="H127" s="11" t="str">
        <f aca="false">IF(AND(G127&lt;&gt;"",G127&lt;=3,F127&lt;=48),MIN(INDEX(Cards!$B$6:$I$9,MATCH(F127,Cards!$A$6:$A$9,0),1)-INDEX(Cards!$B$6:$I$9,MATCH(IF(F127-16=16,0,F127-16),Cards!$A$6:$A$9,0),1),INDEX(Cards!$B$6:$I$9,MATCH(F127,Cards!$A$6:$A$9,0),2)-INDEX(Cards!$B$6:$I$9,MATCH(IF(F127-16=16,0,F127-16),Cards!$A$6:$A$9,0),2),INDEX(Cards!$B$6:$I$9,MATCH(F127,Cards!$A$6:$A$9,0),3)-INDEX(Cards!$B$6:$I$9,MATCH(IF(F127-16=16,0,F127-16),Cards!$A$6:$A$9,0),3),INDEX(Cards!$B$6:$I$9,MATCH(F127,Cards!$A$6:$A$9,0),4)-INDEX(Cards!$B$6:$I$9,MATCH(IF(F127-16=16,0,F127-16),Cards!$A$6:$A$9,0),4),INDEX(Cards!$B$6:$I$9,MATCH(F127,Cards!$A$6:$A$9,0),5)-INDEX(Cards!$B$6:$I$9,MATCH(IF(F127-16=16,0,F127-16),Cards!$A$6:$A$9,0),5),INDEX(Cards!$B$6:$I$9,MATCH(F127,Cards!$A$6:$A$9,0),6)-INDEX(Cards!$B$6:$I$9,MATCH(IF(F127-16=16,0,F127-16),Cards!$A$6:$A$9,0),6),INDEX(Cards!$B$6:$I$9,MATCH(F127,Cards!$A$6:$A$9,0),7)-INDEX(Cards!$B$6:$I$9,MATCH(IF(F127-16=16,0,F127-16),Cards!$A$6:$A$9,0),7),INDEX(Cards!$B$6:$I$9,MATCH(F127,Cards!$A$6:$A$9,0),8)-INDEX(Cards!$B$6:$I$9,MATCH(IF(F127-16=16,0,F127-16),Cards!$A$6:$A$9,0),8)),"")</f>
        <v/>
      </c>
      <c r="I127" s="11" t="str">
        <f aca="false">IF(AND(G127&lt;&gt;"",G127&lt;=3,F127&lt;=48),MAX(INDEX(Cards!$B$6:$I$9,MATCH(F127,Cards!$A$6:$A$9,0),1)-INDEX(Cards!$B$6:$I$9,MATCH(IF(F127-16=16,0,F127-16),Cards!$A$6:$A$9,0),1),INDEX(Cards!$B$6:$I$9,MATCH(F127,Cards!$A$6:$A$9,0),2)-INDEX(Cards!$B$6:$I$9,MATCH(IF(F127-16=16,0,F127-16),Cards!$A$6:$A$9,0),2),INDEX(Cards!$B$6:$I$9,MATCH(F127,Cards!$A$6:$A$9,0),3)-INDEX(Cards!$B$6:$I$9,MATCH(IF(F127-16=16,0,F127-16),Cards!$A$6:$A$9,0),3),INDEX(Cards!$B$6:$I$9,MATCH(F127,Cards!$A$6:$A$9,0),4)-INDEX(Cards!$B$6:$I$9,MATCH(IF(F127-16=16,0,F127-16),Cards!$A$6:$A$9,0),4),INDEX(Cards!$B$6:$I$9,MATCH(F127,Cards!$A$6:$A$9,0),5)-INDEX(Cards!$B$6:$I$9,MATCH(IF(F127-16=16,0,F127-16),Cards!$A$6:$A$9,0),5),INDEX(Cards!$B$6:$I$9,MATCH(F127,Cards!$A$6:$A$9,0),6)-INDEX(Cards!$B$6:$I$9,MATCH(IF(F127-16=16,0,F127-16),Cards!$A$6:$A$9,0),6),INDEX(Cards!$B$6:$I$9,MATCH(F127,Cards!$A$6:$A$9,0),7)-INDEX(Cards!$B$6:$I$9,MATCH(IF(F127-16=16,0,F127-16),Cards!$A$6:$A$9,0),7),INDEX(Cards!$B$6:$I$9,MATCH(F127,Cards!$A$6:$A$9,0),8)-INDEX(Cards!$B$6:$I$9,MATCH(IF(F127-16=16,0,F127-16),Cards!$A$6:$A$9,0),8)),"")</f>
        <v/>
      </c>
      <c r="J127" s="11" t="str">
        <f aca="false">IF(AND(B127&lt;&gt;"",C127&lt;&gt;"",C127&gt;B127),C127-B127,"")</f>
        <v/>
      </c>
      <c r="K127" s="16" t="str">
        <f aca="false">IF(J127="","",IF(ROUND(J127/C127,4)&gt;=0.1,ROUND(J127/C127,4),0))</f>
        <v/>
      </c>
    </row>
    <row r="128" customFormat="false" ht="15" hidden="false" customHeight="false" outlineLevel="0" collapsed="false">
      <c r="A128" s="7"/>
      <c r="B128" s="5"/>
      <c r="C128" s="5"/>
      <c r="D128" s="6"/>
      <c r="E128" s="12" t="str">
        <f aca="false">IF(D128="","",ROUND(D128/28.349523125,2))</f>
        <v/>
      </c>
      <c r="F128" s="10" t="str">
        <f aca="false">IF(E128="","",IF(E128&lt;16,0,IF(E128=16,16,CEILING(E128/16,1)*16)))</f>
        <v/>
      </c>
      <c r="G128" s="12" t="str">
        <f aca="false">IF(OR(E128="",E128&lt;=16),"",E128-FLOOR(E128-0.000001,16))</f>
        <v/>
      </c>
      <c r="H128" s="11" t="str">
        <f aca="false">IF(AND(G128&lt;&gt;"",G128&lt;=3,F128&lt;=48),MIN(INDEX(Cards!$B$6:$I$9,MATCH(F128,Cards!$A$6:$A$9,0),1)-INDEX(Cards!$B$6:$I$9,MATCH(IF(F128-16=16,0,F128-16),Cards!$A$6:$A$9,0),1),INDEX(Cards!$B$6:$I$9,MATCH(F128,Cards!$A$6:$A$9,0),2)-INDEX(Cards!$B$6:$I$9,MATCH(IF(F128-16=16,0,F128-16),Cards!$A$6:$A$9,0),2),INDEX(Cards!$B$6:$I$9,MATCH(F128,Cards!$A$6:$A$9,0),3)-INDEX(Cards!$B$6:$I$9,MATCH(IF(F128-16=16,0,F128-16),Cards!$A$6:$A$9,0),3),INDEX(Cards!$B$6:$I$9,MATCH(F128,Cards!$A$6:$A$9,0),4)-INDEX(Cards!$B$6:$I$9,MATCH(IF(F128-16=16,0,F128-16),Cards!$A$6:$A$9,0),4),INDEX(Cards!$B$6:$I$9,MATCH(F128,Cards!$A$6:$A$9,0),5)-INDEX(Cards!$B$6:$I$9,MATCH(IF(F128-16=16,0,F128-16),Cards!$A$6:$A$9,0),5),INDEX(Cards!$B$6:$I$9,MATCH(F128,Cards!$A$6:$A$9,0),6)-INDEX(Cards!$B$6:$I$9,MATCH(IF(F128-16=16,0,F128-16),Cards!$A$6:$A$9,0),6),INDEX(Cards!$B$6:$I$9,MATCH(F128,Cards!$A$6:$A$9,0),7)-INDEX(Cards!$B$6:$I$9,MATCH(IF(F128-16=16,0,F128-16),Cards!$A$6:$A$9,0),7),INDEX(Cards!$B$6:$I$9,MATCH(F128,Cards!$A$6:$A$9,0),8)-INDEX(Cards!$B$6:$I$9,MATCH(IF(F128-16=16,0,F128-16),Cards!$A$6:$A$9,0),8)),"")</f>
        <v/>
      </c>
      <c r="I128" s="11" t="str">
        <f aca="false">IF(AND(G128&lt;&gt;"",G128&lt;=3,F128&lt;=48),MAX(INDEX(Cards!$B$6:$I$9,MATCH(F128,Cards!$A$6:$A$9,0),1)-INDEX(Cards!$B$6:$I$9,MATCH(IF(F128-16=16,0,F128-16),Cards!$A$6:$A$9,0),1),INDEX(Cards!$B$6:$I$9,MATCH(F128,Cards!$A$6:$A$9,0),2)-INDEX(Cards!$B$6:$I$9,MATCH(IF(F128-16=16,0,F128-16),Cards!$A$6:$A$9,0),2),INDEX(Cards!$B$6:$I$9,MATCH(F128,Cards!$A$6:$A$9,0),3)-INDEX(Cards!$B$6:$I$9,MATCH(IF(F128-16=16,0,F128-16),Cards!$A$6:$A$9,0),3),INDEX(Cards!$B$6:$I$9,MATCH(F128,Cards!$A$6:$A$9,0),4)-INDEX(Cards!$B$6:$I$9,MATCH(IF(F128-16=16,0,F128-16),Cards!$A$6:$A$9,0),4),INDEX(Cards!$B$6:$I$9,MATCH(F128,Cards!$A$6:$A$9,0),5)-INDEX(Cards!$B$6:$I$9,MATCH(IF(F128-16=16,0,F128-16),Cards!$A$6:$A$9,0),5),INDEX(Cards!$B$6:$I$9,MATCH(F128,Cards!$A$6:$A$9,0),6)-INDEX(Cards!$B$6:$I$9,MATCH(IF(F128-16=16,0,F128-16),Cards!$A$6:$A$9,0),6),INDEX(Cards!$B$6:$I$9,MATCH(F128,Cards!$A$6:$A$9,0),7)-INDEX(Cards!$B$6:$I$9,MATCH(IF(F128-16=16,0,F128-16),Cards!$A$6:$A$9,0),7),INDEX(Cards!$B$6:$I$9,MATCH(F128,Cards!$A$6:$A$9,0),8)-INDEX(Cards!$B$6:$I$9,MATCH(IF(F128-16=16,0,F128-16),Cards!$A$6:$A$9,0),8)),"")</f>
        <v/>
      </c>
      <c r="J128" s="11" t="str">
        <f aca="false">IF(AND(B128&lt;&gt;"",C128&lt;&gt;"",C128&gt;B128),C128-B128,"")</f>
        <v/>
      </c>
      <c r="K128" s="16" t="str">
        <f aca="false">IF(J128="","",IF(ROUND(J128/C128,4)&gt;=0.1,ROUND(J128/C128,4),0))</f>
        <v/>
      </c>
    </row>
    <row r="129" customFormat="false" ht="15" hidden="false" customHeight="false" outlineLevel="0" collapsed="false">
      <c r="A129" s="7"/>
      <c r="B129" s="5"/>
      <c r="C129" s="5"/>
      <c r="D129" s="6"/>
      <c r="E129" s="12" t="str">
        <f aca="false">IF(D129="","",ROUND(D129/28.349523125,2))</f>
        <v/>
      </c>
      <c r="F129" s="10" t="str">
        <f aca="false">IF(E129="","",IF(E129&lt;16,0,IF(E129=16,16,CEILING(E129/16,1)*16)))</f>
        <v/>
      </c>
      <c r="G129" s="12" t="str">
        <f aca="false">IF(OR(E129="",E129&lt;=16),"",E129-FLOOR(E129-0.000001,16))</f>
        <v/>
      </c>
      <c r="H129" s="11" t="str">
        <f aca="false">IF(AND(G129&lt;&gt;"",G129&lt;=3,F129&lt;=48),MIN(INDEX(Cards!$B$6:$I$9,MATCH(F129,Cards!$A$6:$A$9,0),1)-INDEX(Cards!$B$6:$I$9,MATCH(IF(F129-16=16,0,F129-16),Cards!$A$6:$A$9,0),1),INDEX(Cards!$B$6:$I$9,MATCH(F129,Cards!$A$6:$A$9,0),2)-INDEX(Cards!$B$6:$I$9,MATCH(IF(F129-16=16,0,F129-16),Cards!$A$6:$A$9,0),2),INDEX(Cards!$B$6:$I$9,MATCH(F129,Cards!$A$6:$A$9,0),3)-INDEX(Cards!$B$6:$I$9,MATCH(IF(F129-16=16,0,F129-16),Cards!$A$6:$A$9,0),3),INDEX(Cards!$B$6:$I$9,MATCH(F129,Cards!$A$6:$A$9,0),4)-INDEX(Cards!$B$6:$I$9,MATCH(IF(F129-16=16,0,F129-16),Cards!$A$6:$A$9,0),4),INDEX(Cards!$B$6:$I$9,MATCH(F129,Cards!$A$6:$A$9,0),5)-INDEX(Cards!$B$6:$I$9,MATCH(IF(F129-16=16,0,F129-16),Cards!$A$6:$A$9,0),5),INDEX(Cards!$B$6:$I$9,MATCH(F129,Cards!$A$6:$A$9,0),6)-INDEX(Cards!$B$6:$I$9,MATCH(IF(F129-16=16,0,F129-16),Cards!$A$6:$A$9,0),6),INDEX(Cards!$B$6:$I$9,MATCH(F129,Cards!$A$6:$A$9,0),7)-INDEX(Cards!$B$6:$I$9,MATCH(IF(F129-16=16,0,F129-16),Cards!$A$6:$A$9,0),7),INDEX(Cards!$B$6:$I$9,MATCH(F129,Cards!$A$6:$A$9,0),8)-INDEX(Cards!$B$6:$I$9,MATCH(IF(F129-16=16,0,F129-16),Cards!$A$6:$A$9,0),8)),"")</f>
        <v/>
      </c>
      <c r="I129" s="11" t="str">
        <f aca="false">IF(AND(G129&lt;&gt;"",G129&lt;=3,F129&lt;=48),MAX(INDEX(Cards!$B$6:$I$9,MATCH(F129,Cards!$A$6:$A$9,0),1)-INDEX(Cards!$B$6:$I$9,MATCH(IF(F129-16=16,0,F129-16),Cards!$A$6:$A$9,0),1),INDEX(Cards!$B$6:$I$9,MATCH(F129,Cards!$A$6:$A$9,0),2)-INDEX(Cards!$B$6:$I$9,MATCH(IF(F129-16=16,0,F129-16),Cards!$A$6:$A$9,0),2),INDEX(Cards!$B$6:$I$9,MATCH(F129,Cards!$A$6:$A$9,0),3)-INDEX(Cards!$B$6:$I$9,MATCH(IF(F129-16=16,0,F129-16),Cards!$A$6:$A$9,0),3),INDEX(Cards!$B$6:$I$9,MATCH(F129,Cards!$A$6:$A$9,0),4)-INDEX(Cards!$B$6:$I$9,MATCH(IF(F129-16=16,0,F129-16),Cards!$A$6:$A$9,0),4),INDEX(Cards!$B$6:$I$9,MATCH(F129,Cards!$A$6:$A$9,0),5)-INDEX(Cards!$B$6:$I$9,MATCH(IF(F129-16=16,0,F129-16),Cards!$A$6:$A$9,0),5),INDEX(Cards!$B$6:$I$9,MATCH(F129,Cards!$A$6:$A$9,0),6)-INDEX(Cards!$B$6:$I$9,MATCH(IF(F129-16=16,0,F129-16),Cards!$A$6:$A$9,0),6),INDEX(Cards!$B$6:$I$9,MATCH(F129,Cards!$A$6:$A$9,0),7)-INDEX(Cards!$B$6:$I$9,MATCH(IF(F129-16=16,0,F129-16),Cards!$A$6:$A$9,0),7),INDEX(Cards!$B$6:$I$9,MATCH(F129,Cards!$A$6:$A$9,0),8)-INDEX(Cards!$B$6:$I$9,MATCH(IF(F129-16=16,0,F129-16),Cards!$A$6:$A$9,0),8)),"")</f>
        <v/>
      </c>
      <c r="J129" s="11" t="str">
        <f aca="false">IF(AND(B129&lt;&gt;"",C129&lt;&gt;"",C129&gt;B129),C129-B129,"")</f>
        <v/>
      </c>
      <c r="K129" s="16" t="str">
        <f aca="false">IF(J129="","",IF(ROUND(J129/C129,4)&gt;=0.1,ROUND(J129/C129,4),0))</f>
        <v/>
      </c>
    </row>
    <row r="130" customFormat="false" ht="15" hidden="false" customHeight="false" outlineLevel="0" collapsed="false">
      <c r="A130" s="7"/>
      <c r="B130" s="5"/>
      <c r="C130" s="5"/>
      <c r="D130" s="6"/>
      <c r="E130" s="12" t="str">
        <f aca="false">IF(D130="","",ROUND(D130/28.349523125,2))</f>
        <v/>
      </c>
      <c r="F130" s="10" t="str">
        <f aca="false">IF(E130="","",IF(E130&lt;16,0,IF(E130=16,16,CEILING(E130/16,1)*16)))</f>
        <v/>
      </c>
      <c r="G130" s="12" t="str">
        <f aca="false">IF(OR(E130="",E130&lt;=16),"",E130-FLOOR(E130-0.000001,16))</f>
        <v/>
      </c>
      <c r="H130" s="11" t="str">
        <f aca="false">IF(AND(G130&lt;&gt;"",G130&lt;=3,F130&lt;=48),MIN(INDEX(Cards!$B$6:$I$9,MATCH(F130,Cards!$A$6:$A$9,0),1)-INDEX(Cards!$B$6:$I$9,MATCH(IF(F130-16=16,0,F130-16),Cards!$A$6:$A$9,0),1),INDEX(Cards!$B$6:$I$9,MATCH(F130,Cards!$A$6:$A$9,0),2)-INDEX(Cards!$B$6:$I$9,MATCH(IF(F130-16=16,0,F130-16),Cards!$A$6:$A$9,0),2),INDEX(Cards!$B$6:$I$9,MATCH(F130,Cards!$A$6:$A$9,0),3)-INDEX(Cards!$B$6:$I$9,MATCH(IF(F130-16=16,0,F130-16),Cards!$A$6:$A$9,0),3),INDEX(Cards!$B$6:$I$9,MATCH(F130,Cards!$A$6:$A$9,0),4)-INDEX(Cards!$B$6:$I$9,MATCH(IF(F130-16=16,0,F130-16),Cards!$A$6:$A$9,0),4),INDEX(Cards!$B$6:$I$9,MATCH(F130,Cards!$A$6:$A$9,0),5)-INDEX(Cards!$B$6:$I$9,MATCH(IF(F130-16=16,0,F130-16),Cards!$A$6:$A$9,0),5),INDEX(Cards!$B$6:$I$9,MATCH(F130,Cards!$A$6:$A$9,0),6)-INDEX(Cards!$B$6:$I$9,MATCH(IF(F130-16=16,0,F130-16),Cards!$A$6:$A$9,0),6),INDEX(Cards!$B$6:$I$9,MATCH(F130,Cards!$A$6:$A$9,0),7)-INDEX(Cards!$B$6:$I$9,MATCH(IF(F130-16=16,0,F130-16),Cards!$A$6:$A$9,0),7),INDEX(Cards!$B$6:$I$9,MATCH(F130,Cards!$A$6:$A$9,0),8)-INDEX(Cards!$B$6:$I$9,MATCH(IF(F130-16=16,0,F130-16),Cards!$A$6:$A$9,0),8)),"")</f>
        <v/>
      </c>
      <c r="I130" s="11" t="str">
        <f aca="false">IF(AND(G130&lt;&gt;"",G130&lt;=3,F130&lt;=48),MAX(INDEX(Cards!$B$6:$I$9,MATCH(F130,Cards!$A$6:$A$9,0),1)-INDEX(Cards!$B$6:$I$9,MATCH(IF(F130-16=16,0,F130-16),Cards!$A$6:$A$9,0),1),INDEX(Cards!$B$6:$I$9,MATCH(F130,Cards!$A$6:$A$9,0),2)-INDEX(Cards!$B$6:$I$9,MATCH(IF(F130-16=16,0,F130-16),Cards!$A$6:$A$9,0),2),INDEX(Cards!$B$6:$I$9,MATCH(F130,Cards!$A$6:$A$9,0),3)-INDEX(Cards!$B$6:$I$9,MATCH(IF(F130-16=16,0,F130-16),Cards!$A$6:$A$9,0),3),INDEX(Cards!$B$6:$I$9,MATCH(F130,Cards!$A$6:$A$9,0),4)-INDEX(Cards!$B$6:$I$9,MATCH(IF(F130-16=16,0,F130-16),Cards!$A$6:$A$9,0),4),INDEX(Cards!$B$6:$I$9,MATCH(F130,Cards!$A$6:$A$9,0),5)-INDEX(Cards!$B$6:$I$9,MATCH(IF(F130-16=16,0,F130-16),Cards!$A$6:$A$9,0),5),INDEX(Cards!$B$6:$I$9,MATCH(F130,Cards!$A$6:$A$9,0),6)-INDEX(Cards!$B$6:$I$9,MATCH(IF(F130-16=16,0,F130-16),Cards!$A$6:$A$9,0),6),INDEX(Cards!$B$6:$I$9,MATCH(F130,Cards!$A$6:$A$9,0),7)-INDEX(Cards!$B$6:$I$9,MATCH(IF(F130-16=16,0,F130-16),Cards!$A$6:$A$9,0),7),INDEX(Cards!$B$6:$I$9,MATCH(F130,Cards!$A$6:$A$9,0),8)-INDEX(Cards!$B$6:$I$9,MATCH(IF(F130-16=16,0,F130-16),Cards!$A$6:$A$9,0),8)),"")</f>
        <v/>
      </c>
      <c r="J130" s="11" t="str">
        <f aca="false">IF(AND(B130&lt;&gt;"",C130&lt;&gt;"",C130&gt;B130),C130-B130,"")</f>
        <v/>
      </c>
      <c r="K130" s="16" t="str">
        <f aca="false">IF(J130="","",IF(ROUND(J130/C130,4)&gt;=0.1,ROUND(J130/C130,4),0))</f>
        <v/>
      </c>
    </row>
    <row r="131" customFormat="false" ht="15" hidden="false" customHeight="false" outlineLevel="0" collapsed="false">
      <c r="A131" s="7"/>
      <c r="B131" s="5"/>
      <c r="C131" s="5"/>
      <c r="D131" s="6"/>
      <c r="E131" s="12" t="str">
        <f aca="false">IF(D131="","",ROUND(D131/28.349523125,2))</f>
        <v/>
      </c>
      <c r="F131" s="10" t="str">
        <f aca="false">IF(E131="","",IF(E131&lt;16,0,IF(E131=16,16,CEILING(E131/16,1)*16)))</f>
        <v/>
      </c>
      <c r="G131" s="12" t="str">
        <f aca="false">IF(OR(E131="",E131&lt;=16),"",E131-FLOOR(E131-0.000001,16))</f>
        <v/>
      </c>
      <c r="H131" s="11" t="str">
        <f aca="false">IF(AND(G131&lt;&gt;"",G131&lt;=3,F131&lt;=48),MIN(INDEX(Cards!$B$6:$I$9,MATCH(F131,Cards!$A$6:$A$9,0),1)-INDEX(Cards!$B$6:$I$9,MATCH(IF(F131-16=16,0,F131-16),Cards!$A$6:$A$9,0),1),INDEX(Cards!$B$6:$I$9,MATCH(F131,Cards!$A$6:$A$9,0),2)-INDEX(Cards!$B$6:$I$9,MATCH(IF(F131-16=16,0,F131-16),Cards!$A$6:$A$9,0),2),INDEX(Cards!$B$6:$I$9,MATCH(F131,Cards!$A$6:$A$9,0),3)-INDEX(Cards!$B$6:$I$9,MATCH(IF(F131-16=16,0,F131-16),Cards!$A$6:$A$9,0),3),INDEX(Cards!$B$6:$I$9,MATCH(F131,Cards!$A$6:$A$9,0),4)-INDEX(Cards!$B$6:$I$9,MATCH(IF(F131-16=16,0,F131-16),Cards!$A$6:$A$9,0),4),INDEX(Cards!$B$6:$I$9,MATCH(F131,Cards!$A$6:$A$9,0),5)-INDEX(Cards!$B$6:$I$9,MATCH(IF(F131-16=16,0,F131-16),Cards!$A$6:$A$9,0),5),INDEX(Cards!$B$6:$I$9,MATCH(F131,Cards!$A$6:$A$9,0),6)-INDEX(Cards!$B$6:$I$9,MATCH(IF(F131-16=16,0,F131-16),Cards!$A$6:$A$9,0),6),INDEX(Cards!$B$6:$I$9,MATCH(F131,Cards!$A$6:$A$9,0),7)-INDEX(Cards!$B$6:$I$9,MATCH(IF(F131-16=16,0,F131-16),Cards!$A$6:$A$9,0),7),INDEX(Cards!$B$6:$I$9,MATCH(F131,Cards!$A$6:$A$9,0),8)-INDEX(Cards!$B$6:$I$9,MATCH(IF(F131-16=16,0,F131-16),Cards!$A$6:$A$9,0),8)),"")</f>
        <v/>
      </c>
      <c r="I131" s="11" t="str">
        <f aca="false">IF(AND(G131&lt;&gt;"",G131&lt;=3,F131&lt;=48),MAX(INDEX(Cards!$B$6:$I$9,MATCH(F131,Cards!$A$6:$A$9,0),1)-INDEX(Cards!$B$6:$I$9,MATCH(IF(F131-16=16,0,F131-16),Cards!$A$6:$A$9,0),1),INDEX(Cards!$B$6:$I$9,MATCH(F131,Cards!$A$6:$A$9,0),2)-INDEX(Cards!$B$6:$I$9,MATCH(IF(F131-16=16,0,F131-16),Cards!$A$6:$A$9,0),2),INDEX(Cards!$B$6:$I$9,MATCH(F131,Cards!$A$6:$A$9,0),3)-INDEX(Cards!$B$6:$I$9,MATCH(IF(F131-16=16,0,F131-16),Cards!$A$6:$A$9,0),3),INDEX(Cards!$B$6:$I$9,MATCH(F131,Cards!$A$6:$A$9,0),4)-INDEX(Cards!$B$6:$I$9,MATCH(IF(F131-16=16,0,F131-16),Cards!$A$6:$A$9,0),4),INDEX(Cards!$B$6:$I$9,MATCH(F131,Cards!$A$6:$A$9,0),5)-INDEX(Cards!$B$6:$I$9,MATCH(IF(F131-16=16,0,F131-16),Cards!$A$6:$A$9,0),5),INDEX(Cards!$B$6:$I$9,MATCH(F131,Cards!$A$6:$A$9,0),6)-INDEX(Cards!$B$6:$I$9,MATCH(IF(F131-16=16,0,F131-16),Cards!$A$6:$A$9,0),6),INDEX(Cards!$B$6:$I$9,MATCH(F131,Cards!$A$6:$A$9,0),7)-INDEX(Cards!$B$6:$I$9,MATCH(IF(F131-16=16,0,F131-16),Cards!$A$6:$A$9,0),7),INDEX(Cards!$B$6:$I$9,MATCH(F131,Cards!$A$6:$A$9,0),8)-INDEX(Cards!$B$6:$I$9,MATCH(IF(F131-16=16,0,F131-16),Cards!$A$6:$A$9,0),8)),"")</f>
        <v/>
      </c>
      <c r="J131" s="11" t="str">
        <f aca="false">IF(AND(B131&lt;&gt;"",C131&lt;&gt;"",C131&gt;B131),C131-B131,"")</f>
        <v/>
      </c>
      <c r="K131" s="16" t="str">
        <f aca="false">IF(J131="","",IF(ROUND(J131/C131,4)&gt;=0.1,ROUND(J131/C131,4),0))</f>
        <v/>
      </c>
    </row>
    <row r="132" customFormat="false" ht="15" hidden="false" customHeight="false" outlineLevel="0" collapsed="false">
      <c r="A132" s="7"/>
      <c r="B132" s="5"/>
      <c r="C132" s="5"/>
      <c r="D132" s="6"/>
      <c r="E132" s="12" t="str">
        <f aca="false">IF(D132="","",ROUND(D132/28.349523125,2))</f>
        <v/>
      </c>
      <c r="F132" s="10" t="str">
        <f aca="false">IF(E132="","",IF(E132&lt;16,0,IF(E132=16,16,CEILING(E132/16,1)*16)))</f>
        <v/>
      </c>
      <c r="G132" s="12" t="str">
        <f aca="false">IF(OR(E132="",E132&lt;=16),"",E132-FLOOR(E132-0.000001,16))</f>
        <v/>
      </c>
      <c r="H132" s="11" t="str">
        <f aca="false">IF(AND(G132&lt;&gt;"",G132&lt;=3,F132&lt;=48),MIN(INDEX(Cards!$B$6:$I$9,MATCH(F132,Cards!$A$6:$A$9,0),1)-INDEX(Cards!$B$6:$I$9,MATCH(IF(F132-16=16,0,F132-16),Cards!$A$6:$A$9,0),1),INDEX(Cards!$B$6:$I$9,MATCH(F132,Cards!$A$6:$A$9,0),2)-INDEX(Cards!$B$6:$I$9,MATCH(IF(F132-16=16,0,F132-16),Cards!$A$6:$A$9,0),2),INDEX(Cards!$B$6:$I$9,MATCH(F132,Cards!$A$6:$A$9,0),3)-INDEX(Cards!$B$6:$I$9,MATCH(IF(F132-16=16,0,F132-16),Cards!$A$6:$A$9,0),3),INDEX(Cards!$B$6:$I$9,MATCH(F132,Cards!$A$6:$A$9,0),4)-INDEX(Cards!$B$6:$I$9,MATCH(IF(F132-16=16,0,F132-16),Cards!$A$6:$A$9,0),4),INDEX(Cards!$B$6:$I$9,MATCH(F132,Cards!$A$6:$A$9,0),5)-INDEX(Cards!$B$6:$I$9,MATCH(IF(F132-16=16,0,F132-16),Cards!$A$6:$A$9,0),5),INDEX(Cards!$B$6:$I$9,MATCH(F132,Cards!$A$6:$A$9,0),6)-INDEX(Cards!$B$6:$I$9,MATCH(IF(F132-16=16,0,F132-16),Cards!$A$6:$A$9,0),6),INDEX(Cards!$B$6:$I$9,MATCH(F132,Cards!$A$6:$A$9,0),7)-INDEX(Cards!$B$6:$I$9,MATCH(IF(F132-16=16,0,F132-16),Cards!$A$6:$A$9,0),7),INDEX(Cards!$B$6:$I$9,MATCH(F132,Cards!$A$6:$A$9,0),8)-INDEX(Cards!$B$6:$I$9,MATCH(IF(F132-16=16,0,F132-16),Cards!$A$6:$A$9,0),8)),"")</f>
        <v/>
      </c>
      <c r="I132" s="11" t="str">
        <f aca="false">IF(AND(G132&lt;&gt;"",G132&lt;=3,F132&lt;=48),MAX(INDEX(Cards!$B$6:$I$9,MATCH(F132,Cards!$A$6:$A$9,0),1)-INDEX(Cards!$B$6:$I$9,MATCH(IF(F132-16=16,0,F132-16),Cards!$A$6:$A$9,0),1),INDEX(Cards!$B$6:$I$9,MATCH(F132,Cards!$A$6:$A$9,0),2)-INDEX(Cards!$B$6:$I$9,MATCH(IF(F132-16=16,0,F132-16),Cards!$A$6:$A$9,0),2),INDEX(Cards!$B$6:$I$9,MATCH(F132,Cards!$A$6:$A$9,0),3)-INDEX(Cards!$B$6:$I$9,MATCH(IF(F132-16=16,0,F132-16),Cards!$A$6:$A$9,0),3),INDEX(Cards!$B$6:$I$9,MATCH(F132,Cards!$A$6:$A$9,0),4)-INDEX(Cards!$B$6:$I$9,MATCH(IF(F132-16=16,0,F132-16),Cards!$A$6:$A$9,0),4),INDEX(Cards!$B$6:$I$9,MATCH(F132,Cards!$A$6:$A$9,0),5)-INDEX(Cards!$B$6:$I$9,MATCH(IF(F132-16=16,0,F132-16),Cards!$A$6:$A$9,0),5),INDEX(Cards!$B$6:$I$9,MATCH(F132,Cards!$A$6:$A$9,0),6)-INDEX(Cards!$B$6:$I$9,MATCH(IF(F132-16=16,0,F132-16),Cards!$A$6:$A$9,0),6),INDEX(Cards!$B$6:$I$9,MATCH(F132,Cards!$A$6:$A$9,0),7)-INDEX(Cards!$B$6:$I$9,MATCH(IF(F132-16=16,0,F132-16),Cards!$A$6:$A$9,0),7),INDEX(Cards!$B$6:$I$9,MATCH(F132,Cards!$A$6:$A$9,0),8)-INDEX(Cards!$B$6:$I$9,MATCH(IF(F132-16=16,0,F132-16),Cards!$A$6:$A$9,0),8)),"")</f>
        <v/>
      </c>
      <c r="J132" s="11" t="str">
        <f aca="false">IF(AND(B132&lt;&gt;"",C132&lt;&gt;"",C132&gt;B132),C132-B132,"")</f>
        <v/>
      </c>
      <c r="K132" s="16" t="str">
        <f aca="false">IF(J132="","",IF(ROUND(J132/C132,4)&gt;=0.1,ROUND(J132/C132,4),0))</f>
        <v/>
      </c>
    </row>
    <row r="133" customFormat="false" ht="15" hidden="false" customHeight="false" outlineLevel="0" collapsed="false">
      <c r="A133" s="7"/>
      <c r="B133" s="5"/>
      <c r="C133" s="5"/>
      <c r="D133" s="6"/>
      <c r="E133" s="12" t="str">
        <f aca="false">IF(D133="","",ROUND(D133/28.349523125,2))</f>
        <v/>
      </c>
      <c r="F133" s="10" t="str">
        <f aca="false">IF(E133="","",IF(E133&lt;16,0,IF(E133=16,16,CEILING(E133/16,1)*16)))</f>
        <v/>
      </c>
      <c r="G133" s="12" t="str">
        <f aca="false">IF(OR(E133="",E133&lt;=16),"",E133-FLOOR(E133-0.000001,16))</f>
        <v/>
      </c>
      <c r="H133" s="11" t="str">
        <f aca="false">IF(AND(G133&lt;&gt;"",G133&lt;=3,F133&lt;=48),MIN(INDEX(Cards!$B$6:$I$9,MATCH(F133,Cards!$A$6:$A$9,0),1)-INDEX(Cards!$B$6:$I$9,MATCH(IF(F133-16=16,0,F133-16),Cards!$A$6:$A$9,0),1),INDEX(Cards!$B$6:$I$9,MATCH(F133,Cards!$A$6:$A$9,0),2)-INDEX(Cards!$B$6:$I$9,MATCH(IF(F133-16=16,0,F133-16),Cards!$A$6:$A$9,0),2),INDEX(Cards!$B$6:$I$9,MATCH(F133,Cards!$A$6:$A$9,0),3)-INDEX(Cards!$B$6:$I$9,MATCH(IF(F133-16=16,0,F133-16),Cards!$A$6:$A$9,0),3),INDEX(Cards!$B$6:$I$9,MATCH(F133,Cards!$A$6:$A$9,0),4)-INDEX(Cards!$B$6:$I$9,MATCH(IF(F133-16=16,0,F133-16),Cards!$A$6:$A$9,0),4),INDEX(Cards!$B$6:$I$9,MATCH(F133,Cards!$A$6:$A$9,0),5)-INDEX(Cards!$B$6:$I$9,MATCH(IF(F133-16=16,0,F133-16),Cards!$A$6:$A$9,0),5),INDEX(Cards!$B$6:$I$9,MATCH(F133,Cards!$A$6:$A$9,0),6)-INDEX(Cards!$B$6:$I$9,MATCH(IF(F133-16=16,0,F133-16),Cards!$A$6:$A$9,0),6),INDEX(Cards!$B$6:$I$9,MATCH(F133,Cards!$A$6:$A$9,0),7)-INDEX(Cards!$B$6:$I$9,MATCH(IF(F133-16=16,0,F133-16),Cards!$A$6:$A$9,0),7),INDEX(Cards!$B$6:$I$9,MATCH(F133,Cards!$A$6:$A$9,0),8)-INDEX(Cards!$B$6:$I$9,MATCH(IF(F133-16=16,0,F133-16),Cards!$A$6:$A$9,0),8)),"")</f>
        <v/>
      </c>
      <c r="I133" s="11" t="str">
        <f aca="false">IF(AND(G133&lt;&gt;"",G133&lt;=3,F133&lt;=48),MAX(INDEX(Cards!$B$6:$I$9,MATCH(F133,Cards!$A$6:$A$9,0),1)-INDEX(Cards!$B$6:$I$9,MATCH(IF(F133-16=16,0,F133-16),Cards!$A$6:$A$9,0),1),INDEX(Cards!$B$6:$I$9,MATCH(F133,Cards!$A$6:$A$9,0),2)-INDEX(Cards!$B$6:$I$9,MATCH(IF(F133-16=16,0,F133-16),Cards!$A$6:$A$9,0),2),INDEX(Cards!$B$6:$I$9,MATCH(F133,Cards!$A$6:$A$9,0),3)-INDEX(Cards!$B$6:$I$9,MATCH(IF(F133-16=16,0,F133-16),Cards!$A$6:$A$9,0),3),INDEX(Cards!$B$6:$I$9,MATCH(F133,Cards!$A$6:$A$9,0),4)-INDEX(Cards!$B$6:$I$9,MATCH(IF(F133-16=16,0,F133-16),Cards!$A$6:$A$9,0),4),INDEX(Cards!$B$6:$I$9,MATCH(F133,Cards!$A$6:$A$9,0),5)-INDEX(Cards!$B$6:$I$9,MATCH(IF(F133-16=16,0,F133-16),Cards!$A$6:$A$9,0),5),INDEX(Cards!$B$6:$I$9,MATCH(F133,Cards!$A$6:$A$9,0),6)-INDEX(Cards!$B$6:$I$9,MATCH(IF(F133-16=16,0,F133-16),Cards!$A$6:$A$9,0),6),INDEX(Cards!$B$6:$I$9,MATCH(F133,Cards!$A$6:$A$9,0),7)-INDEX(Cards!$B$6:$I$9,MATCH(IF(F133-16=16,0,F133-16),Cards!$A$6:$A$9,0),7),INDEX(Cards!$B$6:$I$9,MATCH(F133,Cards!$A$6:$A$9,0),8)-INDEX(Cards!$B$6:$I$9,MATCH(IF(F133-16=16,0,F133-16),Cards!$A$6:$A$9,0),8)),"")</f>
        <v/>
      </c>
      <c r="J133" s="11" t="str">
        <f aca="false">IF(AND(B133&lt;&gt;"",C133&lt;&gt;"",C133&gt;B133),C133-B133,"")</f>
        <v/>
      </c>
      <c r="K133" s="16" t="str">
        <f aca="false">IF(J133="","",IF(ROUND(J133/C133,4)&gt;=0.1,ROUND(J133/C133,4),0))</f>
        <v/>
      </c>
    </row>
    <row r="134" customFormat="false" ht="15" hidden="false" customHeight="false" outlineLevel="0" collapsed="false">
      <c r="A134" s="7"/>
      <c r="B134" s="5"/>
      <c r="C134" s="5"/>
      <c r="D134" s="6"/>
      <c r="E134" s="12" t="str">
        <f aca="false">IF(D134="","",ROUND(D134/28.349523125,2))</f>
        <v/>
      </c>
      <c r="F134" s="10" t="str">
        <f aca="false">IF(E134="","",IF(E134&lt;16,0,IF(E134=16,16,CEILING(E134/16,1)*16)))</f>
        <v/>
      </c>
      <c r="G134" s="12" t="str">
        <f aca="false">IF(OR(E134="",E134&lt;=16),"",E134-FLOOR(E134-0.000001,16))</f>
        <v/>
      </c>
      <c r="H134" s="11" t="str">
        <f aca="false">IF(AND(G134&lt;&gt;"",G134&lt;=3,F134&lt;=48),MIN(INDEX(Cards!$B$6:$I$9,MATCH(F134,Cards!$A$6:$A$9,0),1)-INDEX(Cards!$B$6:$I$9,MATCH(IF(F134-16=16,0,F134-16),Cards!$A$6:$A$9,0),1),INDEX(Cards!$B$6:$I$9,MATCH(F134,Cards!$A$6:$A$9,0),2)-INDEX(Cards!$B$6:$I$9,MATCH(IF(F134-16=16,0,F134-16),Cards!$A$6:$A$9,0),2),INDEX(Cards!$B$6:$I$9,MATCH(F134,Cards!$A$6:$A$9,0),3)-INDEX(Cards!$B$6:$I$9,MATCH(IF(F134-16=16,0,F134-16),Cards!$A$6:$A$9,0),3),INDEX(Cards!$B$6:$I$9,MATCH(F134,Cards!$A$6:$A$9,0),4)-INDEX(Cards!$B$6:$I$9,MATCH(IF(F134-16=16,0,F134-16),Cards!$A$6:$A$9,0),4),INDEX(Cards!$B$6:$I$9,MATCH(F134,Cards!$A$6:$A$9,0),5)-INDEX(Cards!$B$6:$I$9,MATCH(IF(F134-16=16,0,F134-16),Cards!$A$6:$A$9,0),5),INDEX(Cards!$B$6:$I$9,MATCH(F134,Cards!$A$6:$A$9,0),6)-INDEX(Cards!$B$6:$I$9,MATCH(IF(F134-16=16,0,F134-16),Cards!$A$6:$A$9,0),6),INDEX(Cards!$B$6:$I$9,MATCH(F134,Cards!$A$6:$A$9,0),7)-INDEX(Cards!$B$6:$I$9,MATCH(IF(F134-16=16,0,F134-16),Cards!$A$6:$A$9,0),7),INDEX(Cards!$B$6:$I$9,MATCH(F134,Cards!$A$6:$A$9,0),8)-INDEX(Cards!$B$6:$I$9,MATCH(IF(F134-16=16,0,F134-16),Cards!$A$6:$A$9,0),8)),"")</f>
        <v/>
      </c>
      <c r="I134" s="11" t="str">
        <f aca="false">IF(AND(G134&lt;&gt;"",G134&lt;=3,F134&lt;=48),MAX(INDEX(Cards!$B$6:$I$9,MATCH(F134,Cards!$A$6:$A$9,0),1)-INDEX(Cards!$B$6:$I$9,MATCH(IF(F134-16=16,0,F134-16),Cards!$A$6:$A$9,0),1),INDEX(Cards!$B$6:$I$9,MATCH(F134,Cards!$A$6:$A$9,0),2)-INDEX(Cards!$B$6:$I$9,MATCH(IF(F134-16=16,0,F134-16),Cards!$A$6:$A$9,0),2),INDEX(Cards!$B$6:$I$9,MATCH(F134,Cards!$A$6:$A$9,0),3)-INDEX(Cards!$B$6:$I$9,MATCH(IF(F134-16=16,0,F134-16),Cards!$A$6:$A$9,0),3),INDEX(Cards!$B$6:$I$9,MATCH(F134,Cards!$A$6:$A$9,0),4)-INDEX(Cards!$B$6:$I$9,MATCH(IF(F134-16=16,0,F134-16),Cards!$A$6:$A$9,0),4),INDEX(Cards!$B$6:$I$9,MATCH(F134,Cards!$A$6:$A$9,0),5)-INDEX(Cards!$B$6:$I$9,MATCH(IF(F134-16=16,0,F134-16),Cards!$A$6:$A$9,0),5),INDEX(Cards!$B$6:$I$9,MATCH(F134,Cards!$A$6:$A$9,0),6)-INDEX(Cards!$B$6:$I$9,MATCH(IF(F134-16=16,0,F134-16),Cards!$A$6:$A$9,0),6),INDEX(Cards!$B$6:$I$9,MATCH(F134,Cards!$A$6:$A$9,0),7)-INDEX(Cards!$B$6:$I$9,MATCH(IF(F134-16=16,0,F134-16),Cards!$A$6:$A$9,0),7),INDEX(Cards!$B$6:$I$9,MATCH(F134,Cards!$A$6:$A$9,0),8)-INDEX(Cards!$B$6:$I$9,MATCH(IF(F134-16=16,0,F134-16),Cards!$A$6:$A$9,0),8)),"")</f>
        <v/>
      </c>
      <c r="J134" s="11" t="str">
        <f aca="false">IF(AND(B134&lt;&gt;"",C134&lt;&gt;"",C134&gt;B134),C134-B134,"")</f>
        <v/>
      </c>
      <c r="K134" s="16" t="str">
        <f aca="false">IF(J134="","",IF(ROUND(J134/C134,4)&gt;=0.1,ROUND(J134/C134,4),0))</f>
        <v/>
      </c>
    </row>
    <row r="135" customFormat="false" ht="15" hidden="false" customHeight="false" outlineLevel="0" collapsed="false">
      <c r="A135" s="7"/>
      <c r="B135" s="5"/>
      <c r="C135" s="5"/>
      <c r="D135" s="6"/>
      <c r="E135" s="12" t="str">
        <f aca="false">IF(D135="","",ROUND(D135/28.349523125,2))</f>
        <v/>
      </c>
      <c r="F135" s="10" t="str">
        <f aca="false">IF(E135="","",IF(E135&lt;16,0,IF(E135=16,16,CEILING(E135/16,1)*16)))</f>
        <v/>
      </c>
      <c r="G135" s="12" t="str">
        <f aca="false">IF(OR(E135="",E135&lt;=16),"",E135-FLOOR(E135-0.000001,16))</f>
        <v/>
      </c>
      <c r="H135" s="11" t="str">
        <f aca="false">IF(AND(G135&lt;&gt;"",G135&lt;=3,F135&lt;=48),MIN(INDEX(Cards!$B$6:$I$9,MATCH(F135,Cards!$A$6:$A$9,0),1)-INDEX(Cards!$B$6:$I$9,MATCH(IF(F135-16=16,0,F135-16),Cards!$A$6:$A$9,0),1),INDEX(Cards!$B$6:$I$9,MATCH(F135,Cards!$A$6:$A$9,0),2)-INDEX(Cards!$B$6:$I$9,MATCH(IF(F135-16=16,0,F135-16),Cards!$A$6:$A$9,0),2),INDEX(Cards!$B$6:$I$9,MATCH(F135,Cards!$A$6:$A$9,0),3)-INDEX(Cards!$B$6:$I$9,MATCH(IF(F135-16=16,0,F135-16),Cards!$A$6:$A$9,0),3),INDEX(Cards!$B$6:$I$9,MATCH(F135,Cards!$A$6:$A$9,0),4)-INDEX(Cards!$B$6:$I$9,MATCH(IF(F135-16=16,0,F135-16),Cards!$A$6:$A$9,0),4),INDEX(Cards!$B$6:$I$9,MATCH(F135,Cards!$A$6:$A$9,0),5)-INDEX(Cards!$B$6:$I$9,MATCH(IF(F135-16=16,0,F135-16),Cards!$A$6:$A$9,0),5),INDEX(Cards!$B$6:$I$9,MATCH(F135,Cards!$A$6:$A$9,0),6)-INDEX(Cards!$B$6:$I$9,MATCH(IF(F135-16=16,0,F135-16),Cards!$A$6:$A$9,0),6),INDEX(Cards!$B$6:$I$9,MATCH(F135,Cards!$A$6:$A$9,0),7)-INDEX(Cards!$B$6:$I$9,MATCH(IF(F135-16=16,0,F135-16),Cards!$A$6:$A$9,0),7),INDEX(Cards!$B$6:$I$9,MATCH(F135,Cards!$A$6:$A$9,0),8)-INDEX(Cards!$B$6:$I$9,MATCH(IF(F135-16=16,0,F135-16),Cards!$A$6:$A$9,0),8)),"")</f>
        <v/>
      </c>
      <c r="I135" s="11" t="str">
        <f aca="false">IF(AND(G135&lt;&gt;"",G135&lt;=3,F135&lt;=48),MAX(INDEX(Cards!$B$6:$I$9,MATCH(F135,Cards!$A$6:$A$9,0),1)-INDEX(Cards!$B$6:$I$9,MATCH(IF(F135-16=16,0,F135-16),Cards!$A$6:$A$9,0),1),INDEX(Cards!$B$6:$I$9,MATCH(F135,Cards!$A$6:$A$9,0),2)-INDEX(Cards!$B$6:$I$9,MATCH(IF(F135-16=16,0,F135-16),Cards!$A$6:$A$9,0),2),INDEX(Cards!$B$6:$I$9,MATCH(F135,Cards!$A$6:$A$9,0),3)-INDEX(Cards!$B$6:$I$9,MATCH(IF(F135-16=16,0,F135-16),Cards!$A$6:$A$9,0),3),INDEX(Cards!$B$6:$I$9,MATCH(F135,Cards!$A$6:$A$9,0),4)-INDEX(Cards!$B$6:$I$9,MATCH(IF(F135-16=16,0,F135-16),Cards!$A$6:$A$9,0),4),INDEX(Cards!$B$6:$I$9,MATCH(F135,Cards!$A$6:$A$9,0),5)-INDEX(Cards!$B$6:$I$9,MATCH(IF(F135-16=16,0,F135-16),Cards!$A$6:$A$9,0),5),INDEX(Cards!$B$6:$I$9,MATCH(F135,Cards!$A$6:$A$9,0),6)-INDEX(Cards!$B$6:$I$9,MATCH(IF(F135-16=16,0,F135-16),Cards!$A$6:$A$9,0),6),INDEX(Cards!$B$6:$I$9,MATCH(F135,Cards!$A$6:$A$9,0),7)-INDEX(Cards!$B$6:$I$9,MATCH(IF(F135-16=16,0,F135-16),Cards!$A$6:$A$9,0),7),INDEX(Cards!$B$6:$I$9,MATCH(F135,Cards!$A$6:$A$9,0),8)-INDEX(Cards!$B$6:$I$9,MATCH(IF(F135-16=16,0,F135-16),Cards!$A$6:$A$9,0),8)),"")</f>
        <v/>
      </c>
      <c r="J135" s="11" t="str">
        <f aca="false">IF(AND(B135&lt;&gt;"",C135&lt;&gt;"",C135&gt;B135),C135-B135,"")</f>
        <v/>
      </c>
      <c r="K135" s="16" t="str">
        <f aca="false">IF(J135="","",IF(ROUND(J135/C135,4)&gt;=0.1,ROUND(J135/C135,4),0))</f>
        <v/>
      </c>
    </row>
    <row r="136" customFormat="false" ht="15" hidden="false" customHeight="false" outlineLevel="0" collapsed="false">
      <c r="A136" s="7"/>
      <c r="B136" s="5"/>
      <c r="C136" s="5"/>
      <c r="D136" s="6"/>
      <c r="E136" s="12" t="str">
        <f aca="false">IF(D136="","",ROUND(D136/28.349523125,2))</f>
        <v/>
      </c>
      <c r="F136" s="10" t="str">
        <f aca="false">IF(E136="","",IF(E136&lt;16,0,IF(E136=16,16,CEILING(E136/16,1)*16)))</f>
        <v/>
      </c>
      <c r="G136" s="12" t="str">
        <f aca="false">IF(OR(E136="",E136&lt;=16),"",E136-FLOOR(E136-0.000001,16))</f>
        <v/>
      </c>
      <c r="H136" s="11" t="str">
        <f aca="false">IF(AND(G136&lt;&gt;"",G136&lt;=3,F136&lt;=48),MIN(INDEX(Cards!$B$6:$I$9,MATCH(F136,Cards!$A$6:$A$9,0),1)-INDEX(Cards!$B$6:$I$9,MATCH(IF(F136-16=16,0,F136-16),Cards!$A$6:$A$9,0),1),INDEX(Cards!$B$6:$I$9,MATCH(F136,Cards!$A$6:$A$9,0),2)-INDEX(Cards!$B$6:$I$9,MATCH(IF(F136-16=16,0,F136-16),Cards!$A$6:$A$9,0),2),INDEX(Cards!$B$6:$I$9,MATCH(F136,Cards!$A$6:$A$9,0),3)-INDEX(Cards!$B$6:$I$9,MATCH(IF(F136-16=16,0,F136-16),Cards!$A$6:$A$9,0),3),INDEX(Cards!$B$6:$I$9,MATCH(F136,Cards!$A$6:$A$9,0),4)-INDEX(Cards!$B$6:$I$9,MATCH(IF(F136-16=16,0,F136-16),Cards!$A$6:$A$9,0),4),INDEX(Cards!$B$6:$I$9,MATCH(F136,Cards!$A$6:$A$9,0),5)-INDEX(Cards!$B$6:$I$9,MATCH(IF(F136-16=16,0,F136-16),Cards!$A$6:$A$9,0),5),INDEX(Cards!$B$6:$I$9,MATCH(F136,Cards!$A$6:$A$9,0),6)-INDEX(Cards!$B$6:$I$9,MATCH(IF(F136-16=16,0,F136-16),Cards!$A$6:$A$9,0),6),INDEX(Cards!$B$6:$I$9,MATCH(F136,Cards!$A$6:$A$9,0),7)-INDEX(Cards!$B$6:$I$9,MATCH(IF(F136-16=16,0,F136-16),Cards!$A$6:$A$9,0),7),INDEX(Cards!$B$6:$I$9,MATCH(F136,Cards!$A$6:$A$9,0),8)-INDEX(Cards!$B$6:$I$9,MATCH(IF(F136-16=16,0,F136-16),Cards!$A$6:$A$9,0),8)),"")</f>
        <v/>
      </c>
      <c r="I136" s="11" t="str">
        <f aca="false">IF(AND(G136&lt;&gt;"",G136&lt;=3,F136&lt;=48),MAX(INDEX(Cards!$B$6:$I$9,MATCH(F136,Cards!$A$6:$A$9,0),1)-INDEX(Cards!$B$6:$I$9,MATCH(IF(F136-16=16,0,F136-16),Cards!$A$6:$A$9,0),1),INDEX(Cards!$B$6:$I$9,MATCH(F136,Cards!$A$6:$A$9,0),2)-INDEX(Cards!$B$6:$I$9,MATCH(IF(F136-16=16,0,F136-16),Cards!$A$6:$A$9,0),2),INDEX(Cards!$B$6:$I$9,MATCH(F136,Cards!$A$6:$A$9,0),3)-INDEX(Cards!$B$6:$I$9,MATCH(IF(F136-16=16,0,F136-16),Cards!$A$6:$A$9,0),3),INDEX(Cards!$B$6:$I$9,MATCH(F136,Cards!$A$6:$A$9,0),4)-INDEX(Cards!$B$6:$I$9,MATCH(IF(F136-16=16,0,F136-16),Cards!$A$6:$A$9,0),4),INDEX(Cards!$B$6:$I$9,MATCH(F136,Cards!$A$6:$A$9,0),5)-INDEX(Cards!$B$6:$I$9,MATCH(IF(F136-16=16,0,F136-16),Cards!$A$6:$A$9,0),5),INDEX(Cards!$B$6:$I$9,MATCH(F136,Cards!$A$6:$A$9,0),6)-INDEX(Cards!$B$6:$I$9,MATCH(IF(F136-16=16,0,F136-16),Cards!$A$6:$A$9,0),6),INDEX(Cards!$B$6:$I$9,MATCH(F136,Cards!$A$6:$A$9,0),7)-INDEX(Cards!$B$6:$I$9,MATCH(IF(F136-16=16,0,F136-16),Cards!$A$6:$A$9,0),7),INDEX(Cards!$B$6:$I$9,MATCH(F136,Cards!$A$6:$A$9,0),8)-INDEX(Cards!$B$6:$I$9,MATCH(IF(F136-16=16,0,F136-16),Cards!$A$6:$A$9,0),8)),"")</f>
        <v/>
      </c>
      <c r="J136" s="11" t="str">
        <f aca="false">IF(AND(B136&lt;&gt;"",C136&lt;&gt;"",C136&gt;B136),C136-B136,"")</f>
        <v/>
      </c>
      <c r="K136" s="16" t="str">
        <f aca="false">IF(J136="","",IF(ROUND(J136/C136,4)&gt;=0.1,ROUND(J136/C136,4),0))</f>
        <v/>
      </c>
    </row>
    <row r="137" customFormat="false" ht="15" hidden="false" customHeight="false" outlineLevel="0" collapsed="false">
      <c r="A137" s="7"/>
      <c r="B137" s="5"/>
      <c r="C137" s="5"/>
      <c r="D137" s="6"/>
      <c r="E137" s="12" t="str">
        <f aca="false">IF(D137="","",ROUND(D137/28.349523125,2))</f>
        <v/>
      </c>
      <c r="F137" s="10" t="str">
        <f aca="false">IF(E137="","",IF(E137&lt;16,0,IF(E137=16,16,CEILING(E137/16,1)*16)))</f>
        <v/>
      </c>
      <c r="G137" s="12" t="str">
        <f aca="false">IF(OR(E137="",E137&lt;=16),"",E137-FLOOR(E137-0.000001,16))</f>
        <v/>
      </c>
      <c r="H137" s="11" t="str">
        <f aca="false">IF(AND(G137&lt;&gt;"",G137&lt;=3,F137&lt;=48),MIN(INDEX(Cards!$B$6:$I$9,MATCH(F137,Cards!$A$6:$A$9,0),1)-INDEX(Cards!$B$6:$I$9,MATCH(IF(F137-16=16,0,F137-16),Cards!$A$6:$A$9,0),1),INDEX(Cards!$B$6:$I$9,MATCH(F137,Cards!$A$6:$A$9,0),2)-INDEX(Cards!$B$6:$I$9,MATCH(IF(F137-16=16,0,F137-16),Cards!$A$6:$A$9,0),2),INDEX(Cards!$B$6:$I$9,MATCH(F137,Cards!$A$6:$A$9,0),3)-INDEX(Cards!$B$6:$I$9,MATCH(IF(F137-16=16,0,F137-16),Cards!$A$6:$A$9,0),3),INDEX(Cards!$B$6:$I$9,MATCH(F137,Cards!$A$6:$A$9,0),4)-INDEX(Cards!$B$6:$I$9,MATCH(IF(F137-16=16,0,F137-16),Cards!$A$6:$A$9,0),4),INDEX(Cards!$B$6:$I$9,MATCH(F137,Cards!$A$6:$A$9,0),5)-INDEX(Cards!$B$6:$I$9,MATCH(IF(F137-16=16,0,F137-16),Cards!$A$6:$A$9,0),5),INDEX(Cards!$B$6:$I$9,MATCH(F137,Cards!$A$6:$A$9,0),6)-INDEX(Cards!$B$6:$I$9,MATCH(IF(F137-16=16,0,F137-16),Cards!$A$6:$A$9,0),6),INDEX(Cards!$B$6:$I$9,MATCH(F137,Cards!$A$6:$A$9,0),7)-INDEX(Cards!$B$6:$I$9,MATCH(IF(F137-16=16,0,F137-16),Cards!$A$6:$A$9,0),7),INDEX(Cards!$B$6:$I$9,MATCH(F137,Cards!$A$6:$A$9,0),8)-INDEX(Cards!$B$6:$I$9,MATCH(IF(F137-16=16,0,F137-16),Cards!$A$6:$A$9,0),8)),"")</f>
        <v/>
      </c>
      <c r="I137" s="11" t="str">
        <f aca="false">IF(AND(G137&lt;&gt;"",G137&lt;=3,F137&lt;=48),MAX(INDEX(Cards!$B$6:$I$9,MATCH(F137,Cards!$A$6:$A$9,0),1)-INDEX(Cards!$B$6:$I$9,MATCH(IF(F137-16=16,0,F137-16),Cards!$A$6:$A$9,0),1),INDEX(Cards!$B$6:$I$9,MATCH(F137,Cards!$A$6:$A$9,0),2)-INDEX(Cards!$B$6:$I$9,MATCH(IF(F137-16=16,0,F137-16),Cards!$A$6:$A$9,0),2),INDEX(Cards!$B$6:$I$9,MATCH(F137,Cards!$A$6:$A$9,0),3)-INDEX(Cards!$B$6:$I$9,MATCH(IF(F137-16=16,0,F137-16),Cards!$A$6:$A$9,0),3),INDEX(Cards!$B$6:$I$9,MATCH(F137,Cards!$A$6:$A$9,0),4)-INDEX(Cards!$B$6:$I$9,MATCH(IF(F137-16=16,0,F137-16),Cards!$A$6:$A$9,0),4),INDEX(Cards!$B$6:$I$9,MATCH(F137,Cards!$A$6:$A$9,0),5)-INDEX(Cards!$B$6:$I$9,MATCH(IF(F137-16=16,0,F137-16),Cards!$A$6:$A$9,0),5),INDEX(Cards!$B$6:$I$9,MATCH(F137,Cards!$A$6:$A$9,0),6)-INDEX(Cards!$B$6:$I$9,MATCH(IF(F137-16=16,0,F137-16),Cards!$A$6:$A$9,0),6),INDEX(Cards!$B$6:$I$9,MATCH(F137,Cards!$A$6:$A$9,0),7)-INDEX(Cards!$B$6:$I$9,MATCH(IF(F137-16=16,0,F137-16),Cards!$A$6:$A$9,0),7),INDEX(Cards!$B$6:$I$9,MATCH(F137,Cards!$A$6:$A$9,0),8)-INDEX(Cards!$B$6:$I$9,MATCH(IF(F137-16=16,0,F137-16),Cards!$A$6:$A$9,0),8)),"")</f>
        <v/>
      </c>
      <c r="J137" s="11" t="str">
        <f aca="false">IF(AND(B137&lt;&gt;"",C137&lt;&gt;"",C137&gt;B137),C137-B137,"")</f>
        <v/>
      </c>
      <c r="K137" s="16" t="str">
        <f aca="false">IF(J137="","",IF(ROUND(J137/C137,4)&gt;=0.1,ROUND(J137/C137,4),0))</f>
        <v/>
      </c>
    </row>
    <row r="138" customFormat="false" ht="15" hidden="false" customHeight="false" outlineLevel="0" collapsed="false">
      <c r="A138" s="7"/>
      <c r="B138" s="5"/>
      <c r="C138" s="5"/>
      <c r="D138" s="6"/>
      <c r="E138" s="12" t="str">
        <f aca="false">IF(D138="","",ROUND(D138/28.349523125,2))</f>
        <v/>
      </c>
      <c r="F138" s="10" t="str">
        <f aca="false">IF(E138="","",IF(E138&lt;16,0,IF(E138=16,16,CEILING(E138/16,1)*16)))</f>
        <v/>
      </c>
      <c r="G138" s="12" t="str">
        <f aca="false">IF(OR(E138="",E138&lt;=16),"",E138-FLOOR(E138-0.000001,16))</f>
        <v/>
      </c>
      <c r="H138" s="11" t="str">
        <f aca="false">IF(AND(G138&lt;&gt;"",G138&lt;=3,F138&lt;=48),MIN(INDEX(Cards!$B$6:$I$9,MATCH(F138,Cards!$A$6:$A$9,0),1)-INDEX(Cards!$B$6:$I$9,MATCH(IF(F138-16=16,0,F138-16),Cards!$A$6:$A$9,0),1),INDEX(Cards!$B$6:$I$9,MATCH(F138,Cards!$A$6:$A$9,0),2)-INDEX(Cards!$B$6:$I$9,MATCH(IF(F138-16=16,0,F138-16),Cards!$A$6:$A$9,0),2),INDEX(Cards!$B$6:$I$9,MATCH(F138,Cards!$A$6:$A$9,0),3)-INDEX(Cards!$B$6:$I$9,MATCH(IF(F138-16=16,0,F138-16),Cards!$A$6:$A$9,0),3),INDEX(Cards!$B$6:$I$9,MATCH(F138,Cards!$A$6:$A$9,0),4)-INDEX(Cards!$B$6:$I$9,MATCH(IF(F138-16=16,0,F138-16),Cards!$A$6:$A$9,0),4),INDEX(Cards!$B$6:$I$9,MATCH(F138,Cards!$A$6:$A$9,0),5)-INDEX(Cards!$B$6:$I$9,MATCH(IF(F138-16=16,0,F138-16),Cards!$A$6:$A$9,0),5),INDEX(Cards!$B$6:$I$9,MATCH(F138,Cards!$A$6:$A$9,0),6)-INDEX(Cards!$B$6:$I$9,MATCH(IF(F138-16=16,0,F138-16),Cards!$A$6:$A$9,0),6),INDEX(Cards!$B$6:$I$9,MATCH(F138,Cards!$A$6:$A$9,0),7)-INDEX(Cards!$B$6:$I$9,MATCH(IF(F138-16=16,0,F138-16),Cards!$A$6:$A$9,0),7),INDEX(Cards!$B$6:$I$9,MATCH(F138,Cards!$A$6:$A$9,0),8)-INDEX(Cards!$B$6:$I$9,MATCH(IF(F138-16=16,0,F138-16),Cards!$A$6:$A$9,0),8)),"")</f>
        <v/>
      </c>
      <c r="I138" s="11" t="str">
        <f aca="false">IF(AND(G138&lt;&gt;"",G138&lt;=3,F138&lt;=48),MAX(INDEX(Cards!$B$6:$I$9,MATCH(F138,Cards!$A$6:$A$9,0),1)-INDEX(Cards!$B$6:$I$9,MATCH(IF(F138-16=16,0,F138-16),Cards!$A$6:$A$9,0),1),INDEX(Cards!$B$6:$I$9,MATCH(F138,Cards!$A$6:$A$9,0),2)-INDEX(Cards!$B$6:$I$9,MATCH(IF(F138-16=16,0,F138-16),Cards!$A$6:$A$9,0),2),INDEX(Cards!$B$6:$I$9,MATCH(F138,Cards!$A$6:$A$9,0),3)-INDEX(Cards!$B$6:$I$9,MATCH(IF(F138-16=16,0,F138-16),Cards!$A$6:$A$9,0),3),INDEX(Cards!$B$6:$I$9,MATCH(F138,Cards!$A$6:$A$9,0),4)-INDEX(Cards!$B$6:$I$9,MATCH(IF(F138-16=16,0,F138-16),Cards!$A$6:$A$9,0),4),INDEX(Cards!$B$6:$I$9,MATCH(F138,Cards!$A$6:$A$9,0),5)-INDEX(Cards!$B$6:$I$9,MATCH(IF(F138-16=16,0,F138-16),Cards!$A$6:$A$9,0),5),INDEX(Cards!$B$6:$I$9,MATCH(F138,Cards!$A$6:$A$9,0),6)-INDEX(Cards!$B$6:$I$9,MATCH(IF(F138-16=16,0,F138-16),Cards!$A$6:$A$9,0),6),INDEX(Cards!$B$6:$I$9,MATCH(F138,Cards!$A$6:$A$9,0),7)-INDEX(Cards!$B$6:$I$9,MATCH(IF(F138-16=16,0,F138-16),Cards!$A$6:$A$9,0),7),INDEX(Cards!$B$6:$I$9,MATCH(F138,Cards!$A$6:$A$9,0),8)-INDEX(Cards!$B$6:$I$9,MATCH(IF(F138-16=16,0,F138-16),Cards!$A$6:$A$9,0),8)),"")</f>
        <v/>
      </c>
      <c r="J138" s="11" t="str">
        <f aca="false">IF(AND(B138&lt;&gt;"",C138&lt;&gt;"",C138&gt;B138),C138-B138,"")</f>
        <v/>
      </c>
      <c r="K138" s="16" t="str">
        <f aca="false">IF(J138="","",IF(ROUND(J138/C138,4)&gt;=0.1,ROUND(J138/C138,4),0))</f>
        <v/>
      </c>
    </row>
    <row r="139" customFormat="false" ht="15" hidden="false" customHeight="false" outlineLevel="0" collapsed="false">
      <c r="A139" s="7"/>
      <c r="B139" s="5"/>
      <c r="C139" s="5"/>
      <c r="D139" s="6"/>
      <c r="E139" s="12" t="str">
        <f aca="false">IF(D139="","",ROUND(D139/28.349523125,2))</f>
        <v/>
      </c>
      <c r="F139" s="10" t="str">
        <f aca="false">IF(E139="","",IF(E139&lt;16,0,IF(E139=16,16,CEILING(E139/16,1)*16)))</f>
        <v/>
      </c>
      <c r="G139" s="12" t="str">
        <f aca="false">IF(OR(E139="",E139&lt;=16),"",E139-FLOOR(E139-0.000001,16))</f>
        <v/>
      </c>
      <c r="H139" s="11" t="str">
        <f aca="false">IF(AND(G139&lt;&gt;"",G139&lt;=3,F139&lt;=48),MIN(INDEX(Cards!$B$6:$I$9,MATCH(F139,Cards!$A$6:$A$9,0),1)-INDEX(Cards!$B$6:$I$9,MATCH(IF(F139-16=16,0,F139-16),Cards!$A$6:$A$9,0),1),INDEX(Cards!$B$6:$I$9,MATCH(F139,Cards!$A$6:$A$9,0),2)-INDEX(Cards!$B$6:$I$9,MATCH(IF(F139-16=16,0,F139-16),Cards!$A$6:$A$9,0),2),INDEX(Cards!$B$6:$I$9,MATCH(F139,Cards!$A$6:$A$9,0),3)-INDEX(Cards!$B$6:$I$9,MATCH(IF(F139-16=16,0,F139-16),Cards!$A$6:$A$9,0),3),INDEX(Cards!$B$6:$I$9,MATCH(F139,Cards!$A$6:$A$9,0),4)-INDEX(Cards!$B$6:$I$9,MATCH(IF(F139-16=16,0,F139-16),Cards!$A$6:$A$9,0),4),INDEX(Cards!$B$6:$I$9,MATCH(F139,Cards!$A$6:$A$9,0),5)-INDEX(Cards!$B$6:$I$9,MATCH(IF(F139-16=16,0,F139-16),Cards!$A$6:$A$9,0),5),INDEX(Cards!$B$6:$I$9,MATCH(F139,Cards!$A$6:$A$9,0),6)-INDEX(Cards!$B$6:$I$9,MATCH(IF(F139-16=16,0,F139-16),Cards!$A$6:$A$9,0),6),INDEX(Cards!$B$6:$I$9,MATCH(F139,Cards!$A$6:$A$9,0),7)-INDEX(Cards!$B$6:$I$9,MATCH(IF(F139-16=16,0,F139-16),Cards!$A$6:$A$9,0),7),INDEX(Cards!$B$6:$I$9,MATCH(F139,Cards!$A$6:$A$9,0),8)-INDEX(Cards!$B$6:$I$9,MATCH(IF(F139-16=16,0,F139-16),Cards!$A$6:$A$9,0),8)),"")</f>
        <v/>
      </c>
      <c r="I139" s="11" t="str">
        <f aca="false">IF(AND(G139&lt;&gt;"",G139&lt;=3,F139&lt;=48),MAX(INDEX(Cards!$B$6:$I$9,MATCH(F139,Cards!$A$6:$A$9,0),1)-INDEX(Cards!$B$6:$I$9,MATCH(IF(F139-16=16,0,F139-16),Cards!$A$6:$A$9,0),1),INDEX(Cards!$B$6:$I$9,MATCH(F139,Cards!$A$6:$A$9,0),2)-INDEX(Cards!$B$6:$I$9,MATCH(IF(F139-16=16,0,F139-16),Cards!$A$6:$A$9,0),2),INDEX(Cards!$B$6:$I$9,MATCH(F139,Cards!$A$6:$A$9,0),3)-INDEX(Cards!$B$6:$I$9,MATCH(IF(F139-16=16,0,F139-16),Cards!$A$6:$A$9,0),3),INDEX(Cards!$B$6:$I$9,MATCH(F139,Cards!$A$6:$A$9,0),4)-INDEX(Cards!$B$6:$I$9,MATCH(IF(F139-16=16,0,F139-16),Cards!$A$6:$A$9,0),4),INDEX(Cards!$B$6:$I$9,MATCH(F139,Cards!$A$6:$A$9,0),5)-INDEX(Cards!$B$6:$I$9,MATCH(IF(F139-16=16,0,F139-16),Cards!$A$6:$A$9,0),5),INDEX(Cards!$B$6:$I$9,MATCH(F139,Cards!$A$6:$A$9,0),6)-INDEX(Cards!$B$6:$I$9,MATCH(IF(F139-16=16,0,F139-16),Cards!$A$6:$A$9,0),6),INDEX(Cards!$B$6:$I$9,MATCH(F139,Cards!$A$6:$A$9,0),7)-INDEX(Cards!$B$6:$I$9,MATCH(IF(F139-16=16,0,F139-16),Cards!$A$6:$A$9,0),7),INDEX(Cards!$B$6:$I$9,MATCH(F139,Cards!$A$6:$A$9,0),8)-INDEX(Cards!$B$6:$I$9,MATCH(IF(F139-16=16,0,F139-16),Cards!$A$6:$A$9,0),8)),"")</f>
        <v/>
      </c>
      <c r="J139" s="11" t="str">
        <f aca="false">IF(AND(B139&lt;&gt;"",C139&lt;&gt;"",C139&gt;B139),C139-B139,"")</f>
        <v/>
      </c>
      <c r="K139" s="16" t="str">
        <f aca="false">IF(J139="","",IF(ROUND(J139/C139,4)&gt;=0.1,ROUND(J139/C139,4),0))</f>
        <v/>
      </c>
    </row>
    <row r="140" customFormat="false" ht="15" hidden="false" customHeight="false" outlineLevel="0" collapsed="false">
      <c r="A140" s="7"/>
      <c r="B140" s="5"/>
      <c r="C140" s="5"/>
      <c r="D140" s="6"/>
      <c r="E140" s="12" t="str">
        <f aca="false">IF(D140="","",ROUND(D140/28.349523125,2))</f>
        <v/>
      </c>
      <c r="F140" s="10" t="str">
        <f aca="false">IF(E140="","",IF(E140&lt;16,0,IF(E140=16,16,CEILING(E140/16,1)*16)))</f>
        <v/>
      </c>
      <c r="G140" s="12" t="str">
        <f aca="false">IF(OR(E140="",E140&lt;=16),"",E140-FLOOR(E140-0.000001,16))</f>
        <v/>
      </c>
      <c r="H140" s="11" t="str">
        <f aca="false">IF(AND(G140&lt;&gt;"",G140&lt;=3,F140&lt;=48),MIN(INDEX(Cards!$B$6:$I$9,MATCH(F140,Cards!$A$6:$A$9,0),1)-INDEX(Cards!$B$6:$I$9,MATCH(IF(F140-16=16,0,F140-16),Cards!$A$6:$A$9,0),1),INDEX(Cards!$B$6:$I$9,MATCH(F140,Cards!$A$6:$A$9,0),2)-INDEX(Cards!$B$6:$I$9,MATCH(IF(F140-16=16,0,F140-16),Cards!$A$6:$A$9,0),2),INDEX(Cards!$B$6:$I$9,MATCH(F140,Cards!$A$6:$A$9,0),3)-INDEX(Cards!$B$6:$I$9,MATCH(IF(F140-16=16,0,F140-16),Cards!$A$6:$A$9,0),3),INDEX(Cards!$B$6:$I$9,MATCH(F140,Cards!$A$6:$A$9,0),4)-INDEX(Cards!$B$6:$I$9,MATCH(IF(F140-16=16,0,F140-16),Cards!$A$6:$A$9,0),4),INDEX(Cards!$B$6:$I$9,MATCH(F140,Cards!$A$6:$A$9,0),5)-INDEX(Cards!$B$6:$I$9,MATCH(IF(F140-16=16,0,F140-16),Cards!$A$6:$A$9,0),5),INDEX(Cards!$B$6:$I$9,MATCH(F140,Cards!$A$6:$A$9,0),6)-INDEX(Cards!$B$6:$I$9,MATCH(IF(F140-16=16,0,F140-16),Cards!$A$6:$A$9,0),6),INDEX(Cards!$B$6:$I$9,MATCH(F140,Cards!$A$6:$A$9,0),7)-INDEX(Cards!$B$6:$I$9,MATCH(IF(F140-16=16,0,F140-16),Cards!$A$6:$A$9,0),7),INDEX(Cards!$B$6:$I$9,MATCH(F140,Cards!$A$6:$A$9,0),8)-INDEX(Cards!$B$6:$I$9,MATCH(IF(F140-16=16,0,F140-16),Cards!$A$6:$A$9,0),8)),"")</f>
        <v/>
      </c>
      <c r="I140" s="11" t="str">
        <f aca="false">IF(AND(G140&lt;&gt;"",G140&lt;=3,F140&lt;=48),MAX(INDEX(Cards!$B$6:$I$9,MATCH(F140,Cards!$A$6:$A$9,0),1)-INDEX(Cards!$B$6:$I$9,MATCH(IF(F140-16=16,0,F140-16),Cards!$A$6:$A$9,0),1),INDEX(Cards!$B$6:$I$9,MATCH(F140,Cards!$A$6:$A$9,0),2)-INDEX(Cards!$B$6:$I$9,MATCH(IF(F140-16=16,0,F140-16),Cards!$A$6:$A$9,0),2),INDEX(Cards!$B$6:$I$9,MATCH(F140,Cards!$A$6:$A$9,0),3)-INDEX(Cards!$B$6:$I$9,MATCH(IF(F140-16=16,0,F140-16),Cards!$A$6:$A$9,0),3),INDEX(Cards!$B$6:$I$9,MATCH(F140,Cards!$A$6:$A$9,0),4)-INDEX(Cards!$B$6:$I$9,MATCH(IF(F140-16=16,0,F140-16),Cards!$A$6:$A$9,0),4),INDEX(Cards!$B$6:$I$9,MATCH(F140,Cards!$A$6:$A$9,0),5)-INDEX(Cards!$B$6:$I$9,MATCH(IF(F140-16=16,0,F140-16),Cards!$A$6:$A$9,0),5),INDEX(Cards!$B$6:$I$9,MATCH(F140,Cards!$A$6:$A$9,0),6)-INDEX(Cards!$B$6:$I$9,MATCH(IF(F140-16=16,0,F140-16),Cards!$A$6:$A$9,0),6),INDEX(Cards!$B$6:$I$9,MATCH(F140,Cards!$A$6:$A$9,0),7)-INDEX(Cards!$B$6:$I$9,MATCH(IF(F140-16=16,0,F140-16),Cards!$A$6:$A$9,0),7),INDEX(Cards!$B$6:$I$9,MATCH(F140,Cards!$A$6:$A$9,0),8)-INDEX(Cards!$B$6:$I$9,MATCH(IF(F140-16=16,0,F140-16),Cards!$A$6:$A$9,0),8)),"")</f>
        <v/>
      </c>
      <c r="J140" s="11" t="str">
        <f aca="false">IF(AND(B140&lt;&gt;"",C140&lt;&gt;"",C140&gt;B140),C140-B140,"")</f>
        <v/>
      </c>
      <c r="K140" s="16" t="str">
        <f aca="false">IF(J140="","",IF(ROUND(J140/C140,4)&gt;=0.1,ROUND(J140/C140,4),0))</f>
        <v/>
      </c>
    </row>
    <row r="141" customFormat="false" ht="15" hidden="false" customHeight="false" outlineLevel="0" collapsed="false">
      <c r="A141" s="7"/>
      <c r="B141" s="5"/>
      <c r="C141" s="5"/>
      <c r="D141" s="6"/>
      <c r="E141" s="12" t="str">
        <f aca="false">IF(D141="","",ROUND(D141/28.349523125,2))</f>
        <v/>
      </c>
      <c r="F141" s="10" t="str">
        <f aca="false">IF(E141="","",IF(E141&lt;16,0,IF(E141=16,16,CEILING(E141/16,1)*16)))</f>
        <v/>
      </c>
      <c r="G141" s="12" t="str">
        <f aca="false">IF(OR(E141="",E141&lt;=16),"",E141-FLOOR(E141-0.000001,16))</f>
        <v/>
      </c>
      <c r="H141" s="11" t="str">
        <f aca="false">IF(AND(G141&lt;&gt;"",G141&lt;=3,F141&lt;=48),MIN(INDEX(Cards!$B$6:$I$9,MATCH(F141,Cards!$A$6:$A$9,0),1)-INDEX(Cards!$B$6:$I$9,MATCH(IF(F141-16=16,0,F141-16),Cards!$A$6:$A$9,0),1),INDEX(Cards!$B$6:$I$9,MATCH(F141,Cards!$A$6:$A$9,0),2)-INDEX(Cards!$B$6:$I$9,MATCH(IF(F141-16=16,0,F141-16),Cards!$A$6:$A$9,0),2),INDEX(Cards!$B$6:$I$9,MATCH(F141,Cards!$A$6:$A$9,0),3)-INDEX(Cards!$B$6:$I$9,MATCH(IF(F141-16=16,0,F141-16),Cards!$A$6:$A$9,0),3),INDEX(Cards!$B$6:$I$9,MATCH(F141,Cards!$A$6:$A$9,0),4)-INDEX(Cards!$B$6:$I$9,MATCH(IF(F141-16=16,0,F141-16),Cards!$A$6:$A$9,0),4),INDEX(Cards!$B$6:$I$9,MATCH(F141,Cards!$A$6:$A$9,0),5)-INDEX(Cards!$B$6:$I$9,MATCH(IF(F141-16=16,0,F141-16),Cards!$A$6:$A$9,0),5),INDEX(Cards!$B$6:$I$9,MATCH(F141,Cards!$A$6:$A$9,0),6)-INDEX(Cards!$B$6:$I$9,MATCH(IF(F141-16=16,0,F141-16),Cards!$A$6:$A$9,0),6),INDEX(Cards!$B$6:$I$9,MATCH(F141,Cards!$A$6:$A$9,0),7)-INDEX(Cards!$B$6:$I$9,MATCH(IF(F141-16=16,0,F141-16),Cards!$A$6:$A$9,0),7),INDEX(Cards!$B$6:$I$9,MATCH(F141,Cards!$A$6:$A$9,0),8)-INDEX(Cards!$B$6:$I$9,MATCH(IF(F141-16=16,0,F141-16),Cards!$A$6:$A$9,0),8)),"")</f>
        <v/>
      </c>
      <c r="I141" s="11" t="str">
        <f aca="false">IF(AND(G141&lt;&gt;"",G141&lt;=3,F141&lt;=48),MAX(INDEX(Cards!$B$6:$I$9,MATCH(F141,Cards!$A$6:$A$9,0),1)-INDEX(Cards!$B$6:$I$9,MATCH(IF(F141-16=16,0,F141-16),Cards!$A$6:$A$9,0),1),INDEX(Cards!$B$6:$I$9,MATCH(F141,Cards!$A$6:$A$9,0),2)-INDEX(Cards!$B$6:$I$9,MATCH(IF(F141-16=16,0,F141-16),Cards!$A$6:$A$9,0),2),INDEX(Cards!$B$6:$I$9,MATCH(F141,Cards!$A$6:$A$9,0),3)-INDEX(Cards!$B$6:$I$9,MATCH(IF(F141-16=16,0,F141-16),Cards!$A$6:$A$9,0),3),INDEX(Cards!$B$6:$I$9,MATCH(F141,Cards!$A$6:$A$9,0),4)-INDEX(Cards!$B$6:$I$9,MATCH(IF(F141-16=16,0,F141-16),Cards!$A$6:$A$9,0),4),INDEX(Cards!$B$6:$I$9,MATCH(F141,Cards!$A$6:$A$9,0),5)-INDEX(Cards!$B$6:$I$9,MATCH(IF(F141-16=16,0,F141-16),Cards!$A$6:$A$9,0),5),INDEX(Cards!$B$6:$I$9,MATCH(F141,Cards!$A$6:$A$9,0),6)-INDEX(Cards!$B$6:$I$9,MATCH(IF(F141-16=16,0,F141-16),Cards!$A$6:$A$9,0),6),INDEX(Cards!$B$6:$I$9,MATCH(F141,Cards!$A$6:$A$9,0),7)-INDEX(Cards!$B$6:$I$9,MATCH(IF(F141-16=16,0,F141-16),Cards!$A$6:$A$9,0),7),INDEX(Cards!$B$6:$I$9,MATCH(F141,Cards!$A$6:$A$9,0),8)-INDEX(Cards!$B$6:$I$9,MATCH(IF(F141-16=16,0,F141-16),Cards!$A$6:$A$9,0),8)),"")</f>
        <v/>
      </c>
      <c r="J141" s="11" t="str">
        <f aca="false">IF(AND(B141&lt;&gt;"",C141&lt;&gt;"",C141&gt;B141),C141-B141,"")</f>
        <v/>
      </c>
      <c r="K141" s="16" t="str">
        <f aca="false">IF(J141="","",IF(ROUND(J141/C141,4)&gt;=0.1,ROUND(J141/C141,4),0))</f>
        <v/>
      </c>
    </row>
    <row r="142" customFormat="false" ht="15" hidden="false" customHeight="false" outlineLevel="0" collapsed="false">
      <c r="A142" s="7"/>
      <c r="B142" s="5"/>
      <c r="C142" s="5"/>
      <c r="D142" s="6"/>
      <c r="E142" s="12" t="str">
        <f aca="false">IF(D142="","",ROUND(D142/28.349523125,2))</f>
        <v/>
      </c>
      <c r="F142" s="10" t="str">
        <f aca="false">IF(E142="","",IF(E142&lt;16,0,IF(E142=16,16,CEILING(E142/16,1)*16)))</f>
        <v/>
      </c>
      <c r="G142" s="12" t="str">
        <f aca="false">IF(OR(E142="",E142&lt;=16),"",E142-FLOOR(E142-0.000001,16))</f>
        <v/>
      </c>
      <c r="H142" s="11" t="str">
        <f aca="false">IF(AND(G142&lt;&gt;"",G142&lt;=3,F142&lt;=48),MIN(INDEX(Cards!$B$6:$I$9,MATCH(F142,Cards!$A$6:$A$9,0),1)-INDEX(Cards!$B$6:$I$9,MATCH(IF(F142-16=16,0,F142-16),Cards!$A$6:$A$9,0),1),INDEX(Cards!$B$6:$I$9,MATCH(F142,Cards!$A$6:$A$9,0),2)-INDEX(Cards!$B$6:$I$9,MATCH(IF(F142-16=16,0,F142-16),Cards!$A$6:$A$9,0),2),INDEX(Cards!$B$6:$I$9,MATCH(F142,Cards!$A$6:$A$9,0),3)-INDEX(Cards!$B$6:$I$9,MATCH(IF(F142-16=16,0,F142-16),Cards!$A$6:$A$9,0),3),INDEX(Cards!$B$6:$I$9,MATCH(F142,Cards!$A$6:$A$9,0),4)-INDEX(Cards!$B$6:$I$9,MATCH(IF(F142-16=16,0,F142-16),Cards!$A$6:$A$9,0),4),INDEX(Cards!$B$6:$I$9,MATCH(F142,Cards!$A$6:$A$9,0),5)-INDEX(Cards!$B$6:$I$9,MATCH(IF(F142-16=16,0,F142-16),Cards!$A$6:$A$9,0),5),INDEX(Cards!$B$6:$I$9,MATCH(F142,Cards!$A$6:$A$9,0),6)-INDEX(Cards!$B$6:$I$9,MATCH(IF(F142-16=16,0,F142-16),Cards!$A$6:$A$9,0),6),INDEX(Cards!$B$6:$I$9,MATCH(F142,Cards!$A$6:$A$9,0),7)-INDEX(Cards!$B$6:$I$9,MATCH(IF(F142-16=16,0,F142-16),Cards!$A$6:$A$9,0),7),INDEX(Cards!$B$6:$I$9,MATCH(F142,Cards!$A$6:$A$9,0),8)-INDEX(Cards!$B$6:$I$9,MATCH(IF(F142-16=16,0,F142-16),Cards!$A$6:$A$9,0),8)),"")</f>
        <v/>
      </c>
      <c r="I142" s="11" t="str">
        <f aca="false">IF(AND(G142&lt;&gt;"",G142&lt;=3,F142&lt;=48),MAX(INDEX(Cards!$B$6:$I$9,MATCH(F142,Cards!$A$6:$A$9,0),1)-INDEX(Cards!$B$6:$I$9,MATCH(IF(F142-16=16,0,F142-16),Cards!$A$6:$A$9,0),1),INDEX(Cards!$B$6:$I$9,MATCH(F142,Cards!$A$6:$A$9,0),2)-INDEX(Cards!$B$6:$I$9,MATCH(IF(F142-16=16,0,F142-16),Cards!$A$6:$A$9,0),2),INDEX(Cards!$B$6:$I$9,MATCH(F142,Cards!$A$6:$A$9,0),3)-INDEX(Cards!$B$6:$I$9,MATCH(IF(F142-16=16,0,F142-16),Cards!$A$6:$A$9,0),3),INDEX(Cards!$B$6:$I$9,MATCH(F142,Cards!$A$6:$A$9,0),4)-INDEX(Cards!$B$6:$I$9,MATCH(IF(F142-16=16,0,F142-16),Cards!$A$6:$A$9,0),4),INDEX(Cards!$B$6:$I$9,MATCH(F142,Cards!$A$6:$A$9,0),5)-INDEX(Cards!$B$6:$I$9,MATCH(IF(F142-16=16,0,F142-16),Cards!$A$6:$A$9,0),5),INDEX(Cards!$B$6:$I$9,MATCH(F142,Cards!$A$6:$A$9,0),6)-INDEX(Cards!$B$6:$I$9,MATCH(IF(F142-16=16,0,F142-16),Cards!$A$6:$A$9,0),6),INDEX(Cards!$B$6:$I$9,MATCH(F142,Cards!$A$6:$A$9,0),7)-INDEX(Cards!$B$6:$I$9,MATCH(IF(F142-16=16,0,F142-16),Cards!$A$6:$A$9,0),7),INDEX(Cards!$B$6:$I$9,MATCH(F142,Cards!$A$6:$A$9,0),8)-INDEX(Cards!$B$6:$I$9,MATCH(IF(F142-16=16,0,F142-16),Cards!$A$6:$A$9,0),8)),"")</f>
        <v/>
      </c>
      <c r="J142" s="11" t="str">
        <f aca="false">IF(AND(B142&lt;&gt;"",C142&lt;&gt;"",C142&gt;B142),C142-B142,"")</f>
        <v/>
      </c>
      <c r="K142" s="16" t="str">
        <f aca="false">IF(J142="","",IF(ROUND(J142/C142,4)&gt;=0.1,ROUND(J142/C142,4),0))</f>
        <v/>
      </c>
    </row>
    <row r="143" customFormat="false" ht="15" hidden="false" customHeight="false" outlineLevel="0" collapsed="false">
      <c r="A143" s="7"/>
      <c r="B143" s="5"/>
      <c r="C143" s="5"/>
      <c r="D143" s="6"/>
      <c r="E143" s="12" t="str">
        <f aca="false">IF(D143="","",ROUND(D143/28.349523125,2))</f>
        <v/>
      </c>
      <c r="F143" s="10" t="str">
        <f aca="false">IF(E143="","",IF(E143&lt;16,0,IF(E143=16,16,CEILING(E143/16,1)*16)))</f>
        <v/>
      </c>
      <c r="G143" s="12" t="str">
        <f aca="false">IF(OR(E143="",E143&lt;=16),"",E143-FLOOR(E143-0.000001,16))</f>
        <v/>
      </c>
      <c r="H143" s="11" t="str">
        <f aca="false">IF(AND(G143&lt;&gt;"",G143&lt;=3,F143&lt;=48),MIN(INDEX(Cards!$B$6:$I$9,MATCH(F143,Cards!$A$6:$A$9,0),1)-INDEX(Cards!$B$6:$I$9,MATCH(IF(F143-16=16,0,F143-16),Cards!$A$6:$A$9,0),1),INDEX(Cards!$B$6:$I$9,MATCH(F143,Cards!$A$6:$A$9,0),2)-INDEX(Cards!$B$6:$I$9,MATCH(IF(F143-16=16,0,F143-16),Cards!$A$6:$A$9,0),2),INDEX(Cards!$B$6:$I$9,MATCH(F143,Cards!$A$6:$A$9,0),3)-INDEX(Cards!$B$6:$I$9,MATCH(IF(F143-16=16,0,F143-16),Cards!$A$6:$A$9,0),3),INDEX(Cards!$B$6:$I$9,MATCH(F143,Cards!$A$6:$A$9,0),4)-INDEX(Cards!$B$6:$I$9,MATCH(IF(F143-16=16,0,F143-16),Cards!$A$6:$A$9,0),4),INDEX(Cards!$B$6:$I$9,MATCH(F143,Cards!$A$6:$A$9,0),5)-INDEX(Cards!$B$6:$I$9,MATCH(IF(F143-16=16,0,F143-16),Cards!$A$6:$A$9,0),5),INDEX(Cards!$B$6:$I$9,MATCH(F143,Cards!$A$6:$A$9,0),6)-INDEX(Cards!$B$6:$I$9,MATCH(IF(F143-16=16,0,F143-16),Cards!$A$6:$A$9,0),6),INDEX(Cards!$B$6:$I$9,MATCH(F143,Cards!$A$6:$A$9,0),7)-INDEX(Cards!$B$6:$I$9,MATCH(IF(F143-16=16,0,F143-16),Cards!$A$6:$A$9,0),7),INDEX(Cards!$B$6:$I$9,MATCH(F143,Cards!$A$6:$A$9,0),8)-INDEX(Cards!$B$6:$I$9,MATCH(IF(F143-16=16,0,F143-16),Cards!$A$6:$A$9,0),8)),"")</f>
        <v/>
      </c>
      <c r="I143" s="11" t="str">
        <f aca="false">IF(AND(G143&lt;&gt;"",G143&lt;=3,F143&lt;=48),MAX(INDEX(Cards!$B$6:$I$9,MATCH(F143,Cards!$A$6:$A$9,0),1)-INDEX(Cards!$B$6:$I$9,MATCH(IF(F143-16=16,0,F143-16),Cards!$A$6:$A$9,0),1),INDEX(Cards!$B$6:$I$9,MATCH(F143,Cards!$A$6:$A$9,0),2)-INDEX(Cards!$B$6:$I$9,MATCH(IF(F143-16=16,0,F143-16),Cards!$A$6:$A$9,0),2),INDEX(Cards!$B$6:$I$9,MATCH(F143,Cards!$A$6:$A$9,0),3)-INDEX(Cards!$B$6:$I$9,MATCH(IF(F143-16=16,0,F143-16),Cards!$A$6:$A$9,0),3),INDEX(Cards!$B$6:$I$9,MATCH(F143,Cards!$A$6:$A$9,0),4)-INDEX(Cards!$B$6:$I$9,MATCH(IF(F143-16=16,0,F143-16),Cards!$A$6:$A$9,0),4),INDEX(Cards!$B$6:$I$9,MATCH(F143,Cards!$A$6:$A$9,0),5)-INDEX(Cards!$B$6:$I$9,MATCH(IF(F143-16=16,0,F143-16),Cards!$A$6:$A$9,0),5),INDEX(Cards!$B$6:$I$9,MATCH(F143,Cards!$A$6:$A$9,0),6)-INDEX(Cards!$B$6:$I$9,MATCH(IF(F143-16=16,0,F143-16),Cards!$A$6:$A$9,0),6),INDEX(Cards!$B$6:$I$9,MATCH(F143,Cards!$A$6:$A$9,0),7)-INDEX(Cards!$B$6:$I$9,MATCH(IF(F143-16=16,0,F143-16),Cards!$A$6:$A$9,0),7),INDEX(Cards!$B$6:$I$9,MATCH(F143,Cards!$A$6:$A$9,0),8)-INDEX(Cards!$B$6:$I$9,MATCH(IF(F143-16=16,0,F143-16),Cards!$A$6:$A$9,0),8)),"")</f>
        <v/>
      </c>
      <c r="J143" s="11" t="str">
        <f aca="false">IF(AND(B143&lt;&gt;"",C143&lt;&gt;"",C143&gt;B143),C143-B143,"")</f>
        <v/>
      </c>
      <c r="K143" s="16" t="str">
        <f aca="false">IF(J143="","",IF(ROUND(J143/C143,4)&gt;=0.1,ROUND(J143/C143,4),0))</f>
        <v/>
      </c>
    </row>
    <row r="144" customFormat="false" ht="15" hidden="false" customHeight="false" outlineLevel="0" collapsed="false">
      <c r="A144" s="7"/>
      <c r="B144" s="5"/>
      <c r="C144" s="5"/>
      <c r="D144" s="6"/>
      <c r="E144" s="12" t="str">
        <f aca="false">IF(D144="","",ROUND(D144/28.349523125,2))</f>
        <v/>
      </c>
      <c r="F144" s="10" t="str">
        <f aca="false">IF(E144="","",IF(E144&lt;16,0,IF(E144=16,16,CEILING(E144/16,1)*16)))</f>
        <v/>
      </c>
      <c r="G144" s="12" t="str">
        <f aca="false">IF(OR(E144="",E144&lt;=16),"",E144-FLOOR(E144-0.000001,16))</f>
        <v/>
      </c>
      <c r="H144" s="11" t="str">
        <f aca="false">IF(AND(G144&lt;&gt;"",G144&lt;=3,F144&lt;=48),MIN(INDEX(Cards!$B$6:$I$9,MATCH(F144,Cards!$A$6:$A$9,0),1)-INDEX(Cards!$B$6:$I$9,MATCH(IF(F144-16=16,0,F144-16),Cards!$A$6:$A$9,0),1),INDEX(Cards!$B$6:$I$9,MATCH(F144,Cards!$A$6:$A$9,0),2)-INDEX(Cards!$B$6:$I$9,MATCH(IF(F144-16=16,0,F144-16),Cards!$A$6:$A$9,0),2),INDEX(Cards!$B$6:$I$9,MATCH(F144,Cards!$A$6:$A$9,0),3)-INDEX(Cards!$B$6:$I$9,MATCH(IF(F144-16=16,0,F144-16),Cards!$A$6:$A$9,0),3),INDEX(Cards!$B$6:$I$9,MATCH(F144,Cards!$A$6:$A$9,0),4)-INDEX(Cards!$B$6:$I$9,MATCH(IF(F144-16=16,0,F144-16),Cards!$A$6:$A$9,0),4),INDEX(Cards!$B$6:$I$9,MATCH(F144,Cards!$A$6:$A$9,0),5)-INDEX(Cards!$B$6:$I$9,MATCH(IF(F144-16=16,0,F144-16),Cards!$A$6:$A$9,0),5),INDEX(Cards!$B$6:$I$9,MATCH(F144,Cards!$A$6:$A$9,0),6)-INDEX(Cards!$B$6:$I$9,MATCH(IF(F144-16=16,0,F144-16),Cards!$A$6:$A$9,0),6),INDEX(Cards!$B$6:$I$9,MATCH(F144,Cards!$A$6:$A$9,0),7)-INDEX(Cards!$B$6:$I$9,MATCH(IF(F144-16=16,0,F144-16),Cards!$A$6:$A$9,0),7),INDEX(Cards!$B$6:$I$9,MATCH(F144,Cards!$A$6:$A$9,0),8)-INDEX(Cards!$B$6:$I$9,MATCH(IF(F144-16=16,0,F144-16),Cards!$A$6:$A$9,0),8)),"")</f>
        <v/>
      </c>
      <c r="I144" s="11" t="str">
        <f aca="false">IF(AND(G144&lt;&gt;"",G144&lt;=3,F144&lt;=48),MAX(INDEX(Cards!$B$6:$I$9,MATCH(F144,Cards!$A$6:$A$9,0),1)-INDEX(Cards!$B$6:$I$9,MATCH(IF(F144-16=16,0,F144-16),Cards!$A$6:$A$9,0),1),INDEX(Cards!$B$6:$I$9,MATCH(F144,Cards!$A$6:$A$9,0),2)-INDEX(Cards!$B$6:$I$9,MATCH(IF(F144-16=16,0,F144-16),Cards!$A$6:$A$9,0),2),INDEX(Cards!$B$6:$I$9,MATCH(F144,Cards!$A$6:$A$9,0),3)-INDEX(Cards!$B$6:$I$9,MATCH(IF(F144-16=16,0,F144-16),Cards!$A$6:$A$9,0),3),INDEX(Cards!$B$6:$I$9,MATCH(F144,Cards!$A$6:$A$9,0),4)-INDEX(Cards!$B$6:$I$9,MATCH(IF(F144-16=16,0,F144-16),Cards!$A$6:$A$9,0),4),INDEX(Cards!$B$6:$I$9,MATCH(F144,Cards!$A$6:$A$9,0),5)-INDEX(Cards!$B$6:$I$9,MATCH(IF(F144-16=16,0,F144-16),Cards!$A$6:$A$9,0),5),INDEX(Cards!$B$6:$I$9,MATCH(F144,Cards!$A$6:$A$9,0),6)-INDEX(Cards!$B$6:$I$9,MATCH(IF(F144-16=16,0,F144-16),Cards!$A$6:$A$9,0),6),INDEX(Cards!$B$6:$I$9,MATCH(F144,Cards!$A$6:$A$9,0),7)-INDEX(Cards!$B$6:$I$9,MATCH(IF(F144-16=16,0,F144-16),Cards!$A$6:$A$9,0),7),INDEX(Cards!$B$6:$I$9,MATCH(F144,Cards!$A$6:$A$9,0),8)-INDEX(Cards!$B$6:$I$9,MATCH(IF(F144-16=16,0,F144-16),Cards!$A$6:$A$9,0),8)),"")</f>
        <v/>
      </c>
      <c r="J144" s="11" t="str">
        <f aca="false">IF(AND(B144&lt;&gt;"",C144&lt;&gt;"",C144&gt;B144),C144-B144,"")</f>
        <v/>
      </c>
      <c r="K144" s="16" t="str">
        <f aca="false">IF(J144="","",IF(ROUND(J144/C144,4)&gt;=0.1,ROUND(J144/C144,4),0))</f>
        <v/>
      </c>
    </row>
    <row r="145" customFormat="false" ht="15" hidden="false" customHeight="false" outlineLevel="0" collapsed="false">
      <c r="A145" s="7"/>
      <c r="B145" s="5"/>
      <c r="C145" s="5"/>
      <c r="D145" s="6"/>
      <c r="E145" s="12" t="str">
        <f aca="false">IF(D145="","",ROUND(D145/28.349523125,2))</f>
        <v/>
      </c>
      <c r="F145" s="10" t="str">
        <f aca="false">IF(E145="","",IF(E145&lt;16,0,IF(E145=16,16,CEILING(E145/16,1)*16)))</f>
        <v/>
      </c>
      <c r="G145" s="12" t="str">
        <f aca="false">IF(OR(E145="",E145&lt;=16),"",E145-FLOOR(E145-0.000001,16))</f>
        <v/>
      </c>
      <c r="H145" s="11" t="str">
        <f aca="false">IF(AND(G145&lt;&gt;"",G145&lt;=3,F145&lt;=48),MIN(INDEX(Cards!$B$6:$I$9,MATCH(F145,Cards!$A$6:$A$9,0),1)-INDEX(Cards!$B$6:$I$9,MATCH(IF(F145-16=16,0,F145-16),Cards!$A$6:$A$9,0),1),INDEX(Cards!$B$6:$I$9,MATCH(F145,Cards!$A$6:$A$9,0),2)-INDEX(Cards!$B$6:$I$9,MATCH(IF(F145-16=16,0,F145-16),Cards!$A$6:$A$9,0),2),INDEX(Cards!$B$6:$I$9,MATCH(F145,Cards!$A$6:$A$9,0),3)-INDEX(Cards!$B$6:$I$9,MATCH(IF(F145-16=16,0,F145-16),Cards!$A$6:$A$9,0),3),INDEX(Cards!$B$6:$I$9,MATCH(F145,Cards!$A$6:$A$9,0),4)-INDEX(Cards!$B$6:$I$9,MATCH(IF(F145-16=16,0,F145-16),Cards!$A$6:$A$9,0),4),INDEX(Cards!$B$6:$I$9,MATCH(F145,Cards!$A$6:$A$9,0),5)-INDEX(Cards!$B$6:$I$9,MATCH(IF(F145-16=16,0,F145-16),Cards!$A$6:$A$9,0),5),INDEX(Cards!$B$6:$I$9,MATCH(F145,Cards!$A$6:$A$9,0),6)-INDEX(Cards!$B$6:$I$9,MATCH(IF(F145-16=16,0,F145-16),Cards!$A$6:$A$9,0),6),INDEX(Cards!$B$6:$I$9,MATCH(F145,Cards!$A$6:$A$9,0),7)-INDEX(Cards!$B$6:$I$9,MATCH(IF(F145-16=16,0,F145-16),Cards!$A$6:$A$9,0),7),INDEX(Cards!$B$6:$I$9,MATCH(F145,Cards!$A$6:$A$9,0),8)-INDEX(Cards!$B$6:$I$9,MATCH(IF(F145-16=16,0,F145-16),Cards!$A$6:$A$9,0),8)),"")</f>
        <v/>
      </c>
      <c r="I145" s="11" t="str">
        <f aca="false">IF(AND(G145&lt;&gt;"",G145&lt;=3,F145&lt;=48),MAX(INDEX(Cards!$B$6:$I$9,MATCH(F145,Cards!$A$6:$A$9,0),1)-INDEX(Cards!$B$6:$I$9,MATCH(IF(F145-16=16,0,F145-16),Cards!$A$6:$A$9,0),1),INDEX(Cards!$B$6:$I$9,MATCH(F145,Cards!$A$6:$A$9,0),2)-INDEX(Cards!$B$6:$I$9,MATCH(IF(F145-16=16,0,F145-16),Cards!$A$6:$A$9,0),2),INDEX(Cards!$B$6:$I$9,MATCH(F145,Cards!$A$6:$A$9,0),3)-INDEX(Cards!$B$6:$I$9,MATCH(IF(F145-16=16,0,F145-16),Cards!$A$6:$A$9,0),3),INDEX(Cards!$B$6:$I$9,MATCH(F145,Cards!$A$6:$A$9,0),4)-INDEX(Cards!$B$6:$I$9,MATCH(IF(F145-16=16,0,F145-16),Cards!$A$6:$A$9,0),4),INDEX(Cards!$B$6:$I$9,MATCH(F145,Cards!$A$6:$A$9,0),5)-INDEX(Cards!$B$6:$I$9,MATCH(IF(F145-16=16,0,F145-16),Cards!$A$6:$A$9,0),5),INDEX(Cards!$B$6:$I$9,MATCH(F145,Cards!$A$6:$A$9,0),6)-INDEX(Cards!$B$6:$I$9,MATCH(IF(F145-16=16,0,F145-16),Cards!$A$6:$A$9,0),6),INDEX(Cards!$B$6:$I$9,MATCH(F145,Cards!$A$6:$A$9,0),7)-INDEX(Cards!$B$6:$I$9,MATCH(IF(F145-16=16,0,F145-16),Cards!$A$6:$A$9,0),7),INDEX(Cards!$B$6:$I$9,MATCH(F145,Cards!$A$6:$A$9,0),8)-INDEX(Cards!$B$6:$I$9,MATCH(IF(F145-16=16,0,F145-16),Cards!$A$6:$A$9,0),8)),"")</f>
        <v/>
      </c>
      <c r="J145" s="11" t="str">
        <f aca="false">IF(AND(B145&lt;&gt;"",C145&lt;&gt;"",C145&gt;B145),C145-B145,"")</f>
        <v/>
      </c>
      <c r="K145" s="16" t="str">
        <f aca="false">IF(J145="","",IF(ROUND(J145/C145,4)&gt;=0.1,ROUND(J145/C145,4),0))</f>
        <v/>
      </c>
    </row>
    <row r="146" customFormat="false" ht="15" hidden="false" customHeight="false" outlineLevel="0" collapsed="false">
      <c r="A146" s="7"/>
      <c r="B146" s="5"/>
      <c r="C146" s="5"/>
      <c r="D146" s="6"/>
      <c r="E146" s="12" t="str">
        <f aca="false">IF(D146="","",ROUND(D146/28.349523125,2))</f>
        <v/>
      </c>
      <c r="F146" s="10" t="str">
        <f aca="false">IF(E146="","",IF(E146&lt;16,0,IF(E146=16,16,CEILING(E146/16,1)*16)))</f>
        <v/>
      </c>
      <c r="G146" s="12" t="str">
        <f aca="false">IF(OR(E146="",E146&lt;=16),"",E146-FLOOR(E146-0.000001,16))</f>
        <v/>
      </c>
      <c r="H146" s="11" t="str">
        <f aca="false">IF(AND(G146&lt;&gt;"",G146&lt;=3,F146&lt;=48),MIN(INDEX(Cards!$B$6:$I$9,MATCH(F146,Cards!$A$6:$A$9,0),1)-INDEX(Cards!$B$6:$I$9,MATCH(IF(F146-16=16,0,F146-16),Cards!$A$6:$A$9,0),1),INDEX(Cards!$B$6:$I$9,MATCH(F146,Cards!$A$6:$A$9,0),2)-INDEX(Cards!$B$6:$I$9,MATCH(IF(F146-16=16,0,F146-16),Cards!$A$6:$A$9,0),2),INDEX(Cards!$B$6:$I$9,MATCH(F146,Cards!$A$6:$A$9,0),3)-INDEX(Cards!$B$6:$I$9,MATCH(IF(F146-16=16,0,F146-16),Cards!$A$6:$A$9,0),3),INDEX(Cards!$B$6:$I$9,MATCH(F146,Cards!$A$6:$A$9,0),4)-INDEX(Cards!$B$6:$I$9,MATCH(IF(F146-16=16,0,F146-16),Cards!$A$6:$A$9,0),4),INDEX(Cards!$B$6:$I$9,MATCH(F146,Cards!$A$6:$A$9,0),5)-INDEX(Cards!$B$6:$I$9,MATCH(IF(F146-16=16,0,F146-16),Cards!$A$6:$A$9,0),5),INDEX(Cards!$B$6:$I$9,MATCH(F146,Cards!$A$6:$A$9,0),6)-INDEX(Cards!$B$6:$I$9,MATCH(IF(F146-16=16,0,F146-16),Cards!$A$6:$A$9,0),6),INDEX(Cards!$B$6:$I$9,MATCH(F146,Cards!$A$6:$A$9,0),7)-INDEX(Cards!$B$6:$I$9,MATCH(IF(F146-16=16,0,F146-16),Cards!$A$6:$A$9,0),7),INDEX(Cards!$B$6:$I$9,MATCH(F146,Cards!$A$6:$A$9,0),8)-INDEX(Cards!$B$6:$I$9,MATCH(IF(F146-16=16,0,F146-16),Cards!$A$6:$A$9,0),8)),"")</f>
        <v/>
      </c>
      <c r="I146" s="11" t="str">
        <f aca="false">IF(AND(G146&lt;&gt;"",G146&lt;=3,F146&lt;=48),MAX(INDEX(Cards!$B$6:$I$9,MATCH(F146,Cards!$A$6:$A$9,0),1)-INDEX(Cards!$B$6:$I$9,MATCH(IF(F146-16=16,0,F146-16),Cards!$A$6:$A$9,0),1),INDEX(Cards!$B$6:$I$9,MATCH(F146,Cards!$A$6:$A$9,0),2)-INDEX(Cards!$B$6:$I$9,MATCH(IF(F146-16=16,0,F146-16),Cards!$A$6:$A$9,0),2),INDEX(Cards!$B$6:$I$9,MATCH(F146,Cards!$A$6:$A$9,0),3)-INDEX(Cards!$B$6:$I$9,MATCH(IF(F146-16=16,0,F146-16),Cards!$A$6:$A$9,0),3),INDEX(Cards!$B$6:$I$9,MATCH(F146,Cards!$A$6:$A$9,0),4)-INDEX(Cards!$B$6:$I$9,MATCH(IF(F146-16=16,0,F146-16),Cards!$A$6:$A$9,0),4),INDEX(Cards!$B$6:$I$9,MATCH(F146,Cards!$A$6:$A$9,0),5)-INDEX(Cards!$B$6:$I$9,MATCH(IF(F146-16=16,0,F146-16),Cards!$A$6:$A$9,0),5),INDEX(Cards!$B$6:$I$9,MATCH(F146,Cards!$A$6:$A$9,0),6)-INDEX(Cards!$B$6:$I$9,MATCH(IF(F146-16=16,0,F146-16),Cards!$A$6:$A$9,0),6),INDEX(Cards!$B$6:$I$9,MATCH(F146,Cards!$A$6:$A$9,0),7)-INDEX(Cards!$B$6:$I$9,MATCH(IF(F146-16=16,0,F146-16),Cards!$A$6:$A$9,0),7),INDEX(Cards!$B$6:$I$9,MATCH(F146,Cards!$A$6:$A$9,0),8)-INDEX(Cards!$B$6:$I$9,MATCH(IF(F146-16=16,0,F146-16),Cards!$A$6:$A$9,0),8)),"")</f>
        <v/>
      </c>
      <c r="J146" s="11" t="str">
        <f aca="false">IF(AND(B146&lt;&gt;"",C146&lt;&gt;"",C146&gt;B146),C146-B146,"")</f>
        <v/>
      </c>
      <c r="K146" s="16" t="str">
        <f aca="false">IF(J146="","",IF(ROUND(J146/C146,4)&gt;=0.1,ROUND(J146/C146,4),0))</f>
        <v/>
      </c>
    </row>
    <row r="147" customFormat="false" ht="15" hidden="false" customHeight="false" outlineLevel="0" collapsed="false">
      <c r="A147" s="7"/>
      <c r="B147" s="5"/>
      <c r="C147" s="5"/>
      <c r="D147" s="6"/>
      <c r="E147" s="12" t="str">
        <f aca="false">IF(D147="","",ROUND(D147/28.349523125,2))</f>
        <v/>
      </c>
      <c r="F147" s="10" t="str">
        <f aca="false">IF(E147="","",IF(E147&lt;16,0,IF(E147=16,16,CEILING(E147/16,1)*16)))</f>
        <v/>
      </c>
      <c r="G147" s="12" t="str">
        <f aca="false">IF(OR(E147="",E147&lt;=16),"",E147-FLOOR(E147-0.000001,16))</f>
        <v/>
      </c>
      <c r="H147" s="11" t="str">
        <f aca="false">IF(AND(G147&lt;&gt;"",G147&lt;=3,F147&lt;=48),MIN(INDEX(Cards!$B$6:$I$9,MATCH(F147,Cards!$A$6:$A$9,0),1)-INDEX(Cards!$B$6:$I$9,MATCH(IF(F147-16=16,0,F147-16),Cards!$A$6:$A$9,0),1),INDEX(Cards!$B$6:$I$9,MATCH(F147,Cards!$A$6:$A$9,0),2)-INDEX(Cards!$B$6:$I$9,MATCH(IF(F147-16=16,0,F147-16),Cards!$A$6:$A$9,0),2),INDEX(Cards!$B$6:$I$9,MATCH(F147,Cards!$A$6:$A$9,0),3)-INDEX(Cards!$B$6:$I$9,MATCH(IF(F147-16=16,0,F147-16),Cards!$A$6:$A$9,0),3),INDEX(Cards!$B$6:$I$9,MATCH(F147,Cards!$A$6:$A$9,0),4)-INDEX(Cards!$B$6:$I$9,MATCH(IF(F147-16=16,0,F147-16),Cards!$A$6:$A$9,0),4),INDEX(Cards!$B$6:$I$9,MATCH(F147,Cards!$A$6:$A$9,0),5)-INDEX(Cards!$B$6:$I$9,MATCH(IF(F147-16=16,0,F147-16),Cards!$A$6:$A$9,0),5),INDEX(Cards!$B$6:$I$9,MATCH(F147,Cards!$A$6:$A$9,0),6)-INDEX(Cards!$B$6:$I$9,MATCH(IF(F147-16=16,0,F147-16),Cards!$A$6:$A$9,0),6),INDEX(Cards!$B$6:$I$9,MATCH(F147,Cards!$A$6:$A$9,0),7)-INDEX(Cards!$B$6:$I$9,MATCH(IF(F147-16=16,0,F147-16),Cards!$A$6:$A$9,0),7),INDEX(Cards!$B$6:$I$9,MATCH(F147,Cards!$A$6:$A$9,0),8)-INDEX(Cards!$B$6:$I$9,MATCH(IF(F147-16=16,0,F147-16),Cards!$A$6:$A$9,0),8)),"")</f>
        <v/>
      </c>
      <c r="I147" s="11" t="str">
        <f aca="false">IF(AND(G147&lt;&gt;"",G147&lt;=3,F147&lt;=48),MAX(INDEX(Cards!$B$6:$I$9,MATCH(F147,Cards!$A$6:$A$9,0),1)-INDEX(Cards!$B$6:$I$9,MATCH(IF(F147-16=16,0,F147-16),Cards!$A$6:$A$9,0),1),INDEX(Cards!$B$6:$I$9,MATCH(F147,Cards!$A$6:$A$9,0),2)-INDEX(Cards!$B$6:$I$9,MATCH(IF(F147-16=16,0,F147-16),Cards!$A$6:$A$9,0),2),INDEX(Cards!$B$6:$I$9,MATCH(F147,Cards!$A$6:$A$9,0),3)-INDEX(Cards!$B$6:$I$9,MATCH(IF(F147-16=16,0,F147-16),Cards!$A$6:$A$9,0),3),INDEX(Cards!$B$6:$I$9,MATCH(F147,Cards!$A$6:$A$9,0),4)-INDEX(Cards!$B$6:$I$9,MATCH(IF(F147-16=16,0,F147-16),Cards!$A$6:$A$9,0),4),INDEX(Cards!$B$6:$I$9,MATCH(F147,Cards!$A$6:$A$9,0),5)-INDEX(Cards!$B$6:$I$9,MATCH(IF(F147-16=16,0,F147-16),Cards!$A$6:$A$9,0),5),INDEX(Cards!$B$6:$I$9,MATCH(F147,Cards!$A$6:$A$9,0),6)-INDEX(Cards!$B$6:$I$9,MATCH(IF(F147-16=16,0,F147-16),Cards!$A$6:$A$9,0),6),INDEX(Cards!$B$6:$I$9,MATCH(F147,Cards!$A$6:$A$9,0),7)-INDEX(Cards!$B$6:$I$9,MATCH(IF(F147-16=16,0,F147-16),Cards!$A$6:$A$9,0),7),INDEX(Cards!$B$6:$I$9,MATCH(F147,Cards!$A$6:$A$9,0),8)-INDEX(Cards!$B$6:$I$9,MATCH(IF(F147-16=16,0,F147-16),Cards!$A$6:$A$9,0),8)),"")</f>
        <v/>
      </c>
      <c r="J147" s="11" t="str">
        <f aca="false">IF(AND(B147&lt;&gt;"",C147&lt;&gt;"",C147&gt;B147),C147-B147,"")</f>
        <v/>
      </c>
      <c r="K147" s="16" t="str">
        <f aca="false">IF(J147="","",IF(ROUND(J147/C147,4)&gt;=0.1,ROUND(J147/C147,4),0))</f>
        <v/>
      </c>
    </row>
    <row r="148" customFormat="false" ht="15" hidden="false" customHeight="false" outlineLevel="0" collapsed="false">
      <c r="A148" s="7"/>
      <c r="B148" s="5"/>
      <c r="C148" s="5"/>
      <c r="D148" s="6"/>
      <c r="E148" s="12" t="str">
        <f aca="false">IF(D148="","",ROUND(D148/28.349523125,2))</f>
        <v/>
      </c>
      <c r="F148" s="10" t="str">
        <f aca="false">IF(E148="","",IF(E148&lt;16,0,IF(E148=16,16,CEILING(E148/16,1)*16)))</f>
        <v/>
      </c>
      <c r="G148" s="12" t="str">
        <f aca="false">IF(OR(E148="",E148&lt;=16),"",E148-FLOOR(E148-0.000001,16))</f>
        <v/>
      </c>
      <c r="H148" s="11" t="str">
        <f aca="false">IF(AND(G148&lt;&gt;"",G148&lt;=3,F148&lt;=48),MIN(INDEX(Cards!$B$6:$I$9,MATCH(F148,Cards!$A$6:$A$9,0),1)-INDEX(Cards!$B$6:$I$9,MATCH(IF(F148-16=16,0,F148-16),Cards!$A$6:$A$9,0),1),INDEX(Cards!$B$6:$I$9,MATCH(F148,Cards!$A$6:$A$9,0),2)-INDEX(Cards!$B$6:$I$9,MATCH(IF(F148-16=16,0,F148-16),Cards!$A$6:$A$9,0),2),INDEX(Cards!$B$6:$I$9,MATCH(F148,Cards!$A$6:$A$9,0),3)-INDEX(Cards!$B$6:$I$9,MATCH(IF(F148-16=16,0,F148-16),Cards!$A$6:$A$9,0),3),INDEX(Cards!$B$6:$I$9,MATCH(F148,Cards!$A$6:$A$9,0),4)-INDEX(Cards!$B$6:$I$9,MATCH(IF(F148-16=16,0,F148-16),Cards!$A$6:$A$9,0),4),INDEX(Cards!$B$6:$I$9,MATCH(F148,Cards!$A$6:$A$9,0),5)-INDEX(Cards!$B$6:$I$9,MATCH(IF(F148-16=16,0,F148-16),Cards!$A$6:$A$9,0),5),INDEX(Cards!$B$6:$I$9,MATCH(F148,Cards!$A$6:$A$9,0),6)-INDEX(Cards!$B$6:$I$9,MATCH(IF(F148-16=16,0,F148-16),Cards!$A$6:$A$9,0),6),INDEX(Cards!$B$6:$I$9,MATCH(F148,Cards!$A$6:$A$9,0),7)-INDEX(Cards!$B$6:$I$9,MATCH(IF(F148-16=16,0,F148-16),Cards!$A$6:$A$9,0),7),INDEX(Cards!$B$6:$I$9,MATCH(F148,Cards!$A$6:$A$9,0),8)-INDEX(Cards!$B$6:$I$9,MATCH(IF(F148-16=16,0,F148-16),Cards!$A$6:$A$9,0),8)),"")</f>
        <v/>
      </c>
      <c r="I148" s="11" t="str">
        <f aca="false">IF(AND(G148&lt;&gt;"",G148&lt;=3,F148&lt;=48),MAX(INDEX(Cards!$B$6:$I$9,MATCH(F148,Cards!$A$6:$A$9,0),1)-INDEX(Cards!$B$6:$I$9,MATCH(IF(F148-16=16,0,F148-16),Cards!$A$6:$A$9,0),1),INDEX(Cards!$B$6:$I$9,MATCH(F148,Cards!$A$6:$A$9,0),2)-INDEX(Cards!$B$6:$I$9,MATCH(IF(F148-16=16,0,F148-16),Cards!$A$6:$A$9,0),2),INDEX(Cards!$B$6:$I$9,MATCH(F148,Cards!$A$6:$A$9,0),3)-INDEX(Cards!$B$6:$I$9,MATCH(IF(F148-16=16,0,F148-16),Cards!$A$6:$A$9,0),3),INDEX(Cards!$B$6:$I$9,MATCH(F148,Cards!$A$6:$A$9,0),4)-INDEX(Cards!$B$6:$I$9,MATCH(IF(F148-16=16,0,F148-16),Cards!$A$6:$A$9,0),4),INDEX(Cards!$B$6:$I$9,MATCH(F148,Cards!$A$6:$A$9,0),5)-INDEX(Cards!$B$6:$I$9,MATCH(IF(F148-16=16,0,F148-16),Cards!$A$6:$A$9,0),5),INDEX(Cards!$B$6:$I$9,MATCH(F148,Cards!$A$6:$A$9,0),6)-INDEX(Cards!$B$6:$I$9,MATCH(IF(F148-16=16,0,F148-16),Cards!$A$6:$A$9,0),6),INDEX(Cards!$B$6:$I$9,MATCH(F148,Cards!$A$6:$A$9,0),7)-INDEX(Cards!$B$6:$I$9,MATCH(IF(F148-16=16,0,F148-16),Cards!$A$6:$A$9,0),7),INDEX(Cards!$B$6:$I$9,MATCH(F148,Cards!$A$6:$A$9,0),8)-INDEX(Cards!$B$6:$I$9,MATCH(IF(F148-16=16,0,F148-16),Cards!$A$6:$A$9,0),8)),"")</f>
        <v/>
      </c>
      <c r="J148" s="11" t="str">
        <f aca="false">IF(AND(B148&lt;&gt;"",C148&lt;&gt;"",C148&gt;B148),C148-B148,"")</f>
        <v/>
      </c>
      <c r="K148" s="16" t="str">
        <f aca="false">IF(J148="","",IF(ROUND(J148/C148,4)&gt;=0.1,ROUND(J148/C148,4),0))</f>
        <v/>
      </c>
    </row>
    <row r="149" customFormat="false" ht="15" hidden="false" customHeight="false" outlineLevel="0" collapsed="false">
      <c r="A149" s="7"/>
      <c r="B149" s="5"/>
      <c r="C149" s="5"/>
      <c r="D149" s="6"/>
      <c r="E149" s="12" t="str">
        <f aca="false">IF(D149="","",ROUND(D149/28.349523125,2))</f>
        <v/>
      </c>
      <c r="F149" s="10" t="str">
        <f aca="false">IF(E149="","",IF(E149&lt;16,0,IF(E149=16,16,CEILING(E149/16,1)*16)))</f>
        <v/>
      </c>
      <c r="G149" s="12" t="str">
        <f aca="false">IF(OR(E149="",E149&lt;=16),"",E149-FLOOR(E149-0.000001,16))</f>
        <v/>
      </c>
      <c r="H149" s="11" t="str">
        <f aca="false">IF(AND(G149&lt;&gt;"",G149&lt;=3,F149&lt;=48),MIN(INDEX(Cards!$B$6:$I$9,MATCH(F149,Cards!$A$6:$A$9,0),1)-INDEX(Cards!$B$6:$I$9,MATCH(IF(F149-16=16,0,F149-16),Cards!$A$6:$A$9,0),1),INDEX(Cards!$B$6:$I$9,MATCH(F149,Cards!$A$6:$A$9,0),2)-INDEX(Cards!$B$6:$I$9,MATCH(IF(F149-16=16,0,F149-16),Cards!$A$6:$A$9,0),2),INDEX(Cards!$B$6:$I$9,MATCH(F149,Cards!$A$6:$A$9,0),3)-INDEX(Cards!$B$6:$I$9,MATCH(IF(F149-16=16,0,F149-16),Cards!$A$6:$A$9,0),3),INDEX(Cards!$B$6:$I$9,MATCH(F149,Cards!$A$6:$A$9,0),4)-INDEX(Cards!$B$6:$I$9,MATCH(IF(F149-16=16,0,F149-16),Cards!$A$6:$A$9,0),4),INDEX(Cards!$B$6:$I$9,MATCH(F149,Cards!$A$6:$A$9,0),5)-INDEX(Cards!$B$6:$I$9,MATCH(IF(F149-16=16,0,F149-16),Cards!$A$6:$A$9,0),5),INDEX(Cards!$B$6:$I$9,MATCH(F149,Cards!$A$6:$A$9,0),6)-INDEX(Cards!$B$6:$I$9,MATCH(IF(F149-16=16,0,F149-16),Cards!$A$6:$A$9,0),6),INDEX(Cards!$B$6:$I$9,MATCH(F149,Cards!$A$6:$A$9,0),7)-INDEX(Cards!$B$6:$I$9,MATCH(IF(F149-16=16,0,F149-16),Cards!$A$6:$A$9,0),7),INDEX(Cards!$B$6:$I$9,MATCH(F149,Cards!$A$6:$A$9,0),8)-INDEX(Cards!$B$6:$I$9,MATCH(IF(F149-16=16,0,F149-16),Cards!$A$6:$A$9,0),8)),"")</f>
        <v/>
      </c>
      <c r="I149" s="11" t="str">
        <f aca="false">IF(AND(G149&lt;&gt;"",G149&lt;=3,F149&lt;=48),MAX(INDEX(Cards!$B$6:$I$9,MATCH(F149,Cards!$A$6:$A$9,0),1)-INDEX(Cards!$B$6:$I$9,MATCH(IF(F149-16=16,0,F149-16),Cards!$A$6:$A$9,0),1),INDEX(Cards!$B$6:$I$9,MATCH(F149,Cards!$A$6:$A$9,0),2)-INDEX(Cards!$B$6:$I$9,MATCH(IF(F149-16=16,0,F149-16),Cards!$A$6:$A$9,0),2),INDEX(Cards!$B$6:$I$9,MATCH(F149,Cards!$A$6:$A$9,0),3)-INDEX(Cards!$B$6:$I$9,MATCH(IF(F149-16=16,0,F149-16),Cards!$A$6:$A$9,0),3),INDEX(Cards!$B$6:$I$9,MATCH(F149,Cards!$A$6:$A$9,0),4)-INDEX(Cards!$B$6:$I$9,MATCH(IF(F149-16=16,0,F149-16),Cards!$A$6:$A$9,0),4),INDEX(Cards!$B$6:$I$9,MATCH(F149,Cards!$A$6:$A$9,0),5)-INDEX(Cards!$B$6:$I$9,MATCH(IF(F149-16=16,0,F149-16),Cards!$A$6:$A$9,0),5),INDEX(Cards!$B$6:$I$9,MATCH(F149,Cards!$A$6:$A$9,0),6)-INDEX(Cards!$B$6:$I$9,MATCH(IF(F149-16=16,0,F149-16),Cards!$A$6:$A$9,0),6),INDEX(Cards!$B$6:$I$9,MATCH(F149,Cards!$A$6:$A$9,0),7)-INDEX(Cards!$B$6:$I$9,MATCH(IF(F149-16=16,0,F149-16),Cards!$A$6:$A$9,0),7),INDEX(Cards!$B$6:$I$9,MATCH(F149,Cards!$A$6:$A$9,0),8)-INDEX(Cards!$B$6:$I$9,MATCH(IF(F149-16=16,0,F149-16),Cards!$A$6:$A$9,0),8)),"")</f>
        <v/>
      </c>
      <c r="J149" s="11" t="str">
        <f aca="false">IF(AND(B149&lt;&gt;"",C149&lt;&gt;"",C149&gt;B149),C149-B149,"")</f>
        <v/>
      </c>
      <c r="K149" s="16" t="str">
        <f aca="false">IF(J149="","",IF(ROUND(J149/C149,4)&gt;=0.1,ROUND(J149/C149,4),0))</f>
        <v/>
      </c>
    </row>
    <row r="150" customFormat="false" ht="15" hidden="false" customHeight="false" outlineLevel="0" collapsed="false">
      <c r="A150" s="7"/>
      <c r="B150" s="5"/>
      <c r="C150" s="5"/>
      <c r="D150" s="6"/>
      <c r="E150" s="12" t="str">
        <f aca="false">IF(D150="","",ROUND(D150/28.349523125,2))</f>
        <v/>
      </c>
      <c r="F150" s="10" t="str">
        <f aca="false">IF(E150="","",IF(E150&lt;16,0,IF(E150=16,16,CEILING(E150/16,1)*16)))</f>
        <v/>
      </c>
      <c r="G150" s="12" t="str">
        <f aca="false">IF(OR(E150="",E150&lt;=16),"",E150-FLOOR(E150-0.000001,16))</f>
        <v/>
      </c>
      <c r="H150" s="11" t="str">
        <f aca="false">IF(AND(G150&lt;&gt;"",G150&lt;=3,F150&lt;=48),MIN(INDEX(Cards!$B$6:$I$9,MATCH(F150,Cards!$A$6:$A$9,0),1)-INDEX(Cards!$B$6:$I$9,MATCH(IF(F150-16=16,0,F150-16),Cards!$A$6:$A$9,0),1),INDEX(Cards!$B$6:$I$9,MATCH(F150,Cards!$A$6:$A$9,0),2)-INDEX(Cards!$B$6:$I$9,MATCH(IF(F150-16=16,0,F150-16),Cards!$A$6:$A$9,0),2),INDEX(Cards!$B$6:$I$9,MATCH(F150,Cards!$A$6:$A$9,0),3)-INDEX(Cards!$B$6:$I$9,MATCH(IF(F150-16=16,0,F150-16),Cards!$A$6:$A$9,0),3),INDEX(Cards!$B$6:$I$9,MATCH(F150,Cards!$A$6:$A$9,0),4)-INDEX(Cards!$B$6:$I$9,MATCH(IF(F150-16=16,0,F150-16),Cards!$A$6:$A$9,0),4),INDEX(Cards!$B$6:$I$9,MATCH(F150,Cards!$A$6:$A$9,0),5)-INDEX(Cards!$B$6:$I$9,MATCH(IF(F150-16=16,0,F150-16),Cards!$A$6:$A$9,0),5),INDEX(Cards!$B$6:$I$9,MATCH(F150,Cards!$A$6:$A$9,0),6)-INDEX(Cards!$B$6:$I$9,MATCH(IF(F150-16=16,0,F150-16),Cards!$A$6:$A$9,0),6),INDEX(Cards!$B$6:$I$9,MATCH(F150,Cards!$A$6:$A$9,0),7)-INDEX(Cards!$B$6:$I$9,MATCH(IF(F150-16=16,0,F150-16),Cards!$A$6:$A$9,0),7),INDEX(Cards!$B$6:$I$9,MATCH(F150,Cards!$A$6:$A$9,0),8)-INDEX(Cards!$B$6:$I$9,MATCH(IF(F150-16=16,0,F150-16),Cards!$A$6:$A$9,0),8)),"")</f>
        <v/>
      </c>
      <c r="I150" s="11" t="str">
        <f aca="false">IF(AND(G150&lt;&gt;"",G150&lt;=3,F150&lt;=48),MAX(INDEX(Cards!$B$6:$I$9,MATCH(F150,Cards!$A$6:$A$9,0),1)-INDEX(Cards!$B$6:$I$9,MATCH(IF(F150-16=16,0,F150-16),Cards!$A$6:$A$9,0),1),INDEX(Cards!$B$6:$I$9,MATCH(F150,Cards!$A$6:$A$9,0),2)-INDEX(Cards!$B$6:$I$9,MATCH(IF(F150-16=16,0,F150-16),Cards!$A$6:$A$9,0),2),INDEX(Cards!$B$6:$I$9,MATCH(F150,Cards!$A$6:$A$9,0),3)-INDEX(Cards!$B$6:$I$9,MATCH(IF(F150-16=16,0,F150-16),Cards!$A$6:$A$9,0),3),INDEX(Cards!$B$6:$I$9,MATCH(F150,Cards!$A$6:$A$9,0),4)-INDEX(Cards!$B$6:$I$9,MATCH(IF(F150-16=16,0,F150-16),Cards!$A$6:$A$9,0),4),INDEX(Cards!$B$6:$I$9,MATCH(F150,Cards!$A$6:$A$9,0),5)-INDEX(Cards!$B$6:$I$9,MATCH(IF(F150-16=16,0,F150-16),Cards!$A$6:$A$9,0),5),INDEX(Cards!$B$6:$I$9,MATCH(F150,Cards!$A$6:$A$9,0),6)-INDEX(Cards!$B$6:$I$9,MATCH(IF(F150-16=16,0,F150-16),Cards!$A$6:$A$9,0),6),INDEX(Cards!$B$6:$I$9,MATCH(F150,Cards!$A$6:$A$9,0),7)-INDEX(Cards!$B$6:$I$9,MATCH(IF(F150-16=16,0,F150-16),Cards!$A$6:$A$9,0),7),INDEX(Cards!$B$6:$I$9,MATCH(F150,Cards!$A$6:$A$9,0),8)-INDEX(Cards!$B$6:$I$9,MATCH(IF(F150-16=16,0,F150-16),Cards!$A$6:$A$9,0),8)),"")</f>
        <v/>
      </c>
      <c r="J150" s="11" t="str">
        <f aca="false">IF(AND(B150&lt;&gt;"",C150&lt;&gt;"",C150&gt;B150),C150-B150,"")</f>
        <v/>
      </c>
      <c r="K150" s="16" t="str">
        <f aca="false">IF(J150="","",IF(ROUND(J150/C150,4)&gt;=0.1,ROUND(J150/C150,4),0))</f>
        <v/>
      </c>
    </row>
    <row r="151" customFormat="false" ht="15" hidden="false" customHeight="false" outlineLevel="0" collapsed="false">
      <c r="A151" s="7"/>
      <c r="B151" s="5"/>
      <c r="C151" s="5"/>
      <c r="D151" s="6"/>
      <c r="E151" s="12" t="str">
        <f aca="false">IF(D151="","",ROUND(D151/28.349523125,2))</f>
        <v/>
      </c>
      <c r="F151" s="10" t="str">
        <f aca="false">IF(E151="","",IF(E151&lt;16,0,IF(E151=16,16,CEILING(E151/16,1)*16)))</f>
        <v/>
      </c>
      <c r="G151" s="12" t="str">
        <f aca="false">IF(OR(E151="",E151&lt;=16),"",E151-FLOOR(E151-0.000001,16))</f>
        <v/>
      </c>
      <c r="H151" s="11" t="str">
        <f aca="false">IF(AND(G151&lt;&gt;"",G151&lt;=3,F151&lt;=48),MIN(INDEX(Cards!$B$6:$I$9,MATCH(F151,Cards!$A$6:$A$9,0),1)-INDEX(Cards!$B$6:$I$9,MATCH(IF(F151-16=16,0,F151-16),Cards!$A$6:$A$9,0),1),INDEX(Cards!$B$6:$I$9,MATCH(F151,Cards!$A$6:$A$9,0),2)-INDEX(Cards!$B$6:$I$9,MATCH(IF(F151-16=16,0,F151-16),Cards!$A$6:$A$9,0),2),INDEX(Cards!$B$6:$I$9,MATCH(F151,Cards!$A$6:$A$9,0),3)-INDEX(Cards!$B$6:$I$9,MATCH(IF(F151-16=16,0,F151-16),Cards!$A$6:$A$9,0),3),INDEX(Cards!$B$6:$I$9,MATCH(F151,Cards!$A$6:$A$9,0),4)-INDEX(Cards!$B$6:$I$9,MATCH(IF(F151-16=16,0,F151-16),Cards!$A$6:$A$9,0),4),INDEX(Cards!$B$6:$I$9,MATCH(F151,Cards!$A$6:$A$9,0),5)-INDEX(Cards!$B$6:$I$9,MATCH(IF(F151-16=16,0,F151-16),Cards!$A$6:$A$9,0),5),INDEX(Cards!$B$6:$I$9,MATCH(F151,Cards!$A$6:$A$9,0),6)-INDEX(Cards!$B$6:$I$9,MATCH(IF(F151-16=16,0,F151-16),Cards!$A$6:$A$9,0),6),INDEX(Cards!$B$6:$I$9,MATCH(F151,Cards!$A$6:$A$9,0),7)-INDEX(Cards!$B$6:$I$9,MATCH(IF(F151-16=16,0,F151-16),Cards!$A$6:$A$9,0),7),INDEX(Cards!$B$6:$I$9,MATCH(F151,Cards!$A$6:$A$9,0),8)-INDEX(Cards!$B$6:$I$9,MATCH(IF(F151-16=16,0,F151-16),Cards!$A$6:$A$9,0),8)),"")</f>
        <v/>
      </c>
      <c r="I151" s="11" t="str">
        <f aca="false">IF(AND(G151&lt;&gt;"",G151&lt;=3,F151&lt;=48),MAX(INDEX(Cards!$B$6:$I$9,MATCH(F151,Cards!$A$6:$A$9,0),1)-INDEX(Cards!$B$6:$I$9,MATCH(IF(F151-16=16,0,F151-16),Cards!$A$6:$A$9,0),1),INDEX(Cards!$B$6:$I$9,MATCH(F151,Cards!$A$6:$A$9,0),2)-INDEX(Cards!$B$6:$I$9,MATCH(IF(F151-16=16,0,F151-16),Cards!$A$6:$A$9,0),2),INDEX(Cards!$B$6:$I$9,MATCH(F151,Cards!$A$6:$A$9,0),3)-INDEX(Cards!$B$6:$I$9,MATCH(IF(F151-16=16,0,F151-16),Cards!$A$6:$A$9,0),3),INDEX(Cards!$B$6:$I$9,MATCH(F151,Cards!$A$6:$A$9,0),4)-INDEX(Cards!$B$6:$I$9,MATCH(IF(F151-16=16,0,F151-16),Cards!$A$6:$A$9,0),4),INDEX(Cards!$B$6:$I$9,MATCH(F151,Cards!$A$6:$A$9,0),5)-INDEX(Cards!$B$6:$I$9,MATCH(IF(F151-16=16,0,F151-16),Cards!$A$6:$A$9,0),5),INDEX(Cards!$B$6:$I$9,MATCH(F151,Cards!$A$6:$A$9,0),6)-INDEX(Cards!$B$6:$I$9,MATCH(IF(F151-16=16,0,F151-16),Cards!$A$6:$A$9,0),6),INDEX(Cards!$B$6:$I$9,MATCH(F151,Cards!$A$6:$A$9,0),7)-INDEX(Cards!$B$6:$I$9,MATCH(IF(F151-16=16,0,F151-16),Cards!$A$6:$A$9,0),7),INDEX(Cards!$B$6:$I$9,MATCH(F151,Cards!$A$6:$A$9,0),8)-INDEX(Cards!$B$6:$I$9,MATCH(IF(F151-16=16,0,F151-16),Cards!$A$6:$A$9,0),8)),"")</f>
        <v/>
      </c>
      <c r="J151" s="11" t="str">
        <f aca="false">IF(AND(B151&lt;&gt;"",C151&lt;&gt;"",C151&gt;B151),C151-B151,"")</f>
        <v/>
      </c>
      <c r="K151" s="16" t="str">
        <f aca="false">IF(J151="","",IF(ROUND(J151/C151,4)&gt;=0.1,ROUND(J151/C151,4),0))</f>
        <v/>
      </c>
    </row>
    <row r="152" customFormat="false" ht="15" hidden="false" customHeight="false" outlineLevel="0" collapsed="false">
      <c r="A152" s="7"/>
      <c r="B152" s="5"/>
      <c r="C152" s="5"/>
      <c r="D152" s="6"/>
      <c r="E152" s="12" t="str">
        <f aca="false">IF(D152="","",ROUND(D152/28.349523125,2))</f>
        <v/>
      </c>
      <c r="F152" s="10" t="str">
        <f aca="false">IF(E152="","",IF(E152&lt;16,0,IF(E152=16,16,CEILING(E152/16,1)*16)))</f>
        <v/>
      </c>
      <c r="G152" s="12" t="str">
        <f aca="false">IF(OR(E152="",E152&lt;=16),"",E152-FLOOR(E152-0.000001,16))</f>
        <v/>
      </c>
      <c r="H152" s="11" t="str">
        <f aca="false">IF(AND(G152&lt;&gt;"",G152&lt;=3,F152&lt;=48),MIN(INDEX(Cards!$B$6:$I$9,MATCH(F152,Cards!$A$6:$A$9,0),1)-INDEX(Cards!$B$6:$I$9,MATCH(IF(F152-16=16,0,F152-16),Cards!$A$6:$A$9,0),1),INDEX(Cards!$B$6:$I$9,MATCH(F152,Cards!$A$6:$A$9,0),2)-INDEX(Cards!$B$6:$I$9,MATCH(IF(F152-16=16,0,F152-16),Cards!$A$6:$A$9,0),2),INDEX(Cards!$B$6:$I$9,MATCH(F152,Cards!$A$6:$A$9,0),3)-INDEX(Cards!$B$6:$I$9,MATCH(IF(F152-16=16,0,F152-16),Cards!$A$6:$A$9,0),3),INDEX(Cards!$B$6:$I$9,MATCH(F152,Cards!$A$6:$A$9,0),4)-INDEX(Cards!$B$6:$I$9,MATCH(IF(F152-16=16,0,F152-16),Cards!$A$6:$A$9,0),4),INDEX(Cards!$B$6:$I$9,MATCH(F152,Cards!$A$6:$A$9,0),5)-INDEX(Cards!$B$6:$I$9,MATCH(IF(F152-16=16,0,F152-16),Cards!$A$6:$A$9,0),5),INDEX(Cards!$B$6:$I$9,MATCH(F152,Cards!$A$6:$A$9,0),6)-INDEX(Cards!$B$6:$I$9,MATCH(IF(F152-16=16,0,F152-16),Cards!$A$6:$A$9,0),6),INDEX(Cards!$B$6:$I$9,MATCH(F152,Cards!$A$6:$A$9,0),7)-INDEX(Cards!$B$6:$I$9,MATCH(IF(F152-16=16,0,F152-16),Cards!$A$6:$A$9,0),7),INDEX(Cards!$B$6:$I$9,MATCH(F152,Cards!$A$6:$A$9,0),8)-INDEX(Cards!$B$6:$I$9,MATCH(IF(F152-16=16,0,F152-16),Cards!$A$6:$A$9,0),8)),"")</f>
        <v/>
      </c>
      <c r="I152" s="11" t="str">
        <f aca="false">IF(AND(G152&lt;&gt;"",G152&lt;=3,F152&lt;=48),MAX(INDEX(Cards!$B$6:$I$9,MATCH(F152,Cards!$A$6:$A$9,0),1)-INDEX(Cards!$B$6:$I$9,MATCH(IF(F152-16=16,0,F152-16),Cards!$A$6:$A$9,0),1),INDEX(Cards!$B$6:$I$9,MATCH(F152,Cards!$A$6:$A$9,0),2)-INDEX(Cards!$B$6:$I$9,MATCH(IF(F152-16=16,0,F152-16),Cards!$A$6:$A$9,0),2),INDEX(Cards!$B$6:$I$9,MATCH(F152,Cards!$A$6:$A$9,0),3)-INDEX(Cards!$B$6:$I$9,MATCH(IF(F152-16=16,0,F152-16),Cards!$A$6:$A$9,0),3),INDEX(Cards!$B$6:$I$9,MATCH(F152,Cards!$A$6:$A$9,0),4)-INDEX(Cards!$B$6:$I$9,MATCH(IF(F152-16=16,0,F152-16),Cards!$A$6:$A$9,0),4),INDEX(Cards!$B$6:$I$9,MATCH(F152,Cards!$A$6:$A$9,0),5)-INDEX(Cards!$B$6:$I$9,MATCH(IF(F152-16=16,0,F152-16),Cards!$A$6:$A$9,0),5),INDEX(Cards!$B$6:$I$9,MATCH(F152,Cards!$A$6:$A$9,0),6)-INDEX(Cards!$B$6:$I$9,MATCH(IF(F152-16=16,0,F152-16),Cards!$A$6:$A$9,0),6),INDEX(Cards!$B$6:$I$9,MATCH(F152,Cards!$A$6:$A$9,0),7)-INDEX(Cards!$B$6:$I$9,MATCH(IF(F152-16=16,0,F152-16),Cards!$A$6:$A$9,0),7),INDEX(Cards!$B$6:$I$9,MATCH(F152,Cards!$A$6:$A$9,0),8)-INDEX(Cards!$B$6:$I$9,MATCH(IF(F152-16=16,0,F152-16),Cards!$A$6:$A$9,0),8)),"")</f>
        <v/>
      </c>
      <c r="J152" s="11" t="str">
        <f aca="false">IF(AND(B152&lt;&gt;"",C152&lt;&gt;"",C152&gt;B152),C152-B152,"")</f>
        <v/>
      </c>
      <c r="K152" s="16" t="str">
        <f aca="false">IF(J152="","",IF(ROUND(J152/C152,4)&gt;=0.1,ROUND(J152/C152,4),0))</f>
        <v/>
      </c>
    </row>
    <row r="153" customFormat="false" ht="15" hidden="false" customHeight="false" outlineLevel="0" collapsed="false">
      <c r="A153" s="7"/>
      <c r="B153" s="5"/>
      <c r="C153" s="5"/>
      <c r="D153" s="6"/>
      <c r="E153" s="12" t="str">
        <f aca="false">IF(D153="","",ROUND(D153/28.349523125,2))</f>
        <v/>
      </c>
      <c r="F153" s="10" t="str">
        <f aca="false">IF(E153="","",IF(E153&lt;16,0,IF(E153=16,16,CEILING(E153/16,1)*16)))</f>
        <v/>
      </c>
      <c r="G153" s="12" t="str">
        <f aca="false">IF(OR(E153="",E153&lt;=16),"",E153-FLOOR(E153-0.000001,16))</f>
        <v/>
      </c>
      <c r="H153" s="11" t="str">
        <f aca="false">IF(AND(G153&lt;&gt;"",G153&lt;=3,F153&lt;=48),MIN(INDEX(Cards!$B$6:$I$9,MATCH(F153,Cards!$A$6:$A$9,0),1)-INDEX(Cards!$B$6:$I$9,MATCH(IF(F153-16=16,0,F153-16),Cards!$A$6:$A$9,0),1),INDEX(Cards!$B$6:$I$9,MATCH(F153,Cards!$A$6:$A$9,0),2)-INDEX(Cards!$B$6:$I$9,MATCH(IF(F153-16=16,0,F153-16),Cards!$A$6:$A$9,0),2),INDEX(Cards!$B$6:$I$9,MATCH(F153,Cards!$A$6:$A$9,0),3)-INDEX(Cards!$B$6:$I$9,MATCH(IF(F153-16=16,0,F153-16),Cards!$A$6:$A$9,0),3),INDEX(Cards!$B$6:$I$9,MATCH(F153,Cards!$A$6:$A$9,0),4)-INDEX(Cards!$B$6:$I$9,MATCH(IF(F153-16=16,0,F153-16),Cards!$A$6:$A$9,0),4),INDEX(Cards!$B$6:$I$9,MATCH(F153,Cards!$A$6:$A$9,0),5)-INDEX(Cards!$B$6:$I$9,MATCH(IF(F153-16=16,0,F153-16),Cards!$A$6:$A$9,0),5),INDEX(Cards!$B$6:$I$9,MATCH(F153,Cards!$A$6:$A$9,0),6)-INDEX(Cards!$B$6:$I$9,MATCH(IF(F153-16=16,0,F153-16),Cards!$A$6:$A$9,0),6),INDEX(Cards!$B$6:$I$9,MATCH(F153,Cards!$A$6:$A$9,0),7)-INDEX(Cards!$B$6:$I$9,MATCH(IF(F153-16=16,0,F153-16),Cards!$A$6:$A$9,0),7),INDEX(Cards!$B$6:$I$9,MATCH(F153,Cards!$A$6:$A$9,0),8)-INDEX(Cards!$B$6:$I$9,MATCH(IF(F153-16=16,0,F153-16),Cards!$A$6:$A$9,0),8)),"")</f>
        <v/>
      </c>
      <c r="I153" s="11" t="str">
        <f aca="false">IF(AND(G153&lt;&gt;"",G153&lt;=3,F153&lt;=48),MAX(INDEX(Cards!$B$6:$I$9,MATCH(F153,Cards!$A$6:$A$9,0),1)-INDEX(Cards!$B$6:$I$9,MATCH(IF(F153-16=16,0,F153-16),Cards!$A$6:$A$9,0),1),INDEX(Cards!$B$6:$I$9,MATCH(F153,Cards!$A$6:$A$9,0),2)-INDEX(Cards!$B$6:$I$9,MATCH(IF(F153-16=16,0,F153-16),Cards!$A$6:$A$9,0),2),INDEX(Cards!$B$6:$I$9,MATCH(F153,Cards!$A$6:$A$9,0),3)-INDEX(Cards!$B$6:$I$9,MATCH(IF(F153-16=16,0,F153-16),Cards!$A$6:$A$9,0),3),INDEX(Cards!$B$6:$I$9,MATCH(F153,Cards!$A$6:$A$9,0),4)-INDEX(Cards!$B$6:$I$9,MATCH(IF(F153-16=16,0,F153-16),Cards!$A$6:$A$9,0),4),INDEX(Cards!$B$6:$I$9,MATCH(F153,Cards!$A$6:$A$9,0),5)-INDEX(Cards!$B$6:$I$9,MATCH(IF(F153-16=16,0,F153-16),Cards!$A$6:$A$9,0),5),INDEX(Cards!$B$6:$I$9,MATCH(F153,Cards!$A$6:$A$9,0),6)-INDEX(Cards!$B$6:$I$9,MATCH(IF(F153-16=16,0,F153-16),Cards!$A$6:$A$9,0),6),INDEX(Cards!$B$6:$I$9,MATCH(F153,Cards!$A$6:$A$9,0),7)-INDEX(Cards!$B$6:$I$9,MATCH(IF(F153-16=16,0,F153-16),Cards!$A$6:$A$9,0),7),INDEX(Cards!$B$6:$I$9,MATCH(F153,Cards!$A$6:$A$9,0),8)-INDEX(Cards!$B$6:$I$9,MATCH(IF(F153-16=16,0,F153-16),Cards!$A$6:$A$9,0),8)),"")</f>
        <v/>
      </c>
      <c r="J153" s="11" t="str">
        <f aca="false">IF(AND(B153&lt;&gt;"",C153&lt;&gt;"",C153&gt;B153),C153-B153,"")</f>
        <v/>
      </c>
      <c r="K153" s="16" t="str">
        <f aca="false">IF(J153="","",IF(ROUND(J153/C153,4)&gt;=0.1,ROUND(J153/C153,4),0))</f>
        <v/>
      </c>
    </row>
    <row r="154" customFormat="false" ht="15" hidden="false" customHeight="false" outlineLevel="0" collapsed="false">
      <c r="A154" s="7"/>
      <c r="B154" s="5"/>
      <c r="C154" s="5"/>
      <c r="D154" s="6"/>
      <c r="E154" s="12" t="str">
        <f aca="false">IF(D154="","",ROUND(D154/28.349523125,2))</f>
        <v/>
      </c>
      <c r="F154" s="10" t="str">
        <f aca="false">IF(E154="","",IF(E154&lt;16,0,IF(E154=16,16,CEILING(E154/16,1)*16)))</f>
        <v/>
      </c>
      <c r="G154" s="12" t="str">
        <f aca="false">IF(OR(E154="",E154&lt;=16),"",E154-FLOOR(E154-0.000001,16))</f>
        <v/>
      </c>
      <c r="H154" s="11" t="str">
        <f aca="false">IF(AND(G154&lt;&gt;"",G154&lt;=3,F154&lt;=48),MIN(INDEX(Cards!$B$6:$I$9,MATCH(F154,Cards!$A$6:$A$9,0),1)-INDEX(Cards!$B$6:$I$9,MATCH(IF(F154-16=16,0,F154-16),Cards!$A$6:$A$9,0),1),INDEX(Cards!$B$6:$I$9,MATCH(F154,Cards!$A$6:$A$9,0),2)-INDEX(Cards!$B$6:$I$9,MATCH(IF(F154-16=16,0,F154-16),Cards!$A$6:$A$9,0),2),INDEX(Cards!$B$6:$I$9,MATCH(F154,Cards!$A$6:$A$9,0),3)-INDEX(Cards!$B$6:$I$9,MATCH(IF(F154-16=16,0,F154-16),Cards!$A$6:$A$9,0),3),INDEX(Cards!$B$6:$I$9,MATCH(F154,Cards!$A$6:$A$9,0),4)-INDEX(Cards!$B$6:$I$9,MATCH(IF(F154-16=16,0,F154-16),Cards!$A$6:$A$9,0),4),INDEX(Cards!$B$6:$I$9,MATCH(F154,Cards!$A$6:$A$9,0),5)-INDEX(Cards!$B$6:$I$9,MATCH(IF(F154-16=16,0,F154-16),Cards!$A$6:$A$9,0),5),INDEX(Cards!$B$6:$I$9,MATCH(F154,Cards!$A$6:$A$9,0),6)-INDEX(Cards!$B$6:$I$9,MATCH(IF(F154-16=16,0,F154-16),Cards!$A$6:$A$9,0),6),INDEX(Cards!$B$6:$I$9,MATCH(F154,Cards!$A$6:$A$9,0),7)-INDEX(Cards!$B$6:$I$9,MATCH(IF(F154-16=16,0,F154-16),Cards!$A$6:$A$9,0),7),INDEX(Cards!$B$6:$I$9,MATCH(F154,Cards!$A$6:$A$9,0),8)-INDEX(Cards!$B$6:$I$9,MATCH(IF(F154-16=16,0,F154-16),Cards!$A$6:$A$9,0),8)),"")</f>
        <v/>
      </c>
      <c r="I154" s="11" t="str">
        <f aca="false">IF(AND(G154&lt;&gt;"",G154&lt;=3,F154&lt;=48),MAX(INDEX(Cards!$B$6:$I$9,MATCH(F154,Cards!$A$6:$A$9,0),1)-INDEX(Cards!$B$6:$I$9,MATCH(IF(F154-16=16,0,F154-16),Cards!$A$6:$A$9,0),1),INDEX(Cards!$B$6:$I$9,MATCH(F154,Cards!$A$6:$A$9,0),2)-INDEX(Cards!$B$6:$I$9,MATCH(IF(F154-16=16,0,F154-16),Cards!$A$6:$A$9,0),2),INDEX(Cards!$B$6:$I$9,MATCH(F154,Cards!$A$6:$A$9,0),3)-INDEX(Cards!$B$6:$I$9,MATCH(IF(F154-16=16,0,F154-16),Cards!$A$6:$A$9,0),3),INDEX(Cards!$B$6:$I$9,MATCH(F154,Cards!$A$6:$A$9,0),4)-INDEX(Cards!$B$6:$I$9,MATCH(IF(F154-16=16,0,F154-16),Cards!$A$6:$A$9,0),4),INDEX(Cards!$B$6:$I$9,MATCH(F154,Cards!$A$6:$A$9,0),5)-INDEX(Cards!$B$6:$I$9,MATCH(IF(F154-16=16,0,F154-16),Cards!$A$6:$A$9,0),5),INDEX(Cards!$B$6:$I$9,MATCH(F154,Cards!$A$6:$A$9,0),6)-INDEX(Cards!$B$6:$I$9,MATCH(IF(F154-16=16,0,F154-16),Cards!$A$6:$A$9,0),6),INDEX(Cards!$B$6:$I$9,MATCH(F154,Cards!$A$6:$A$9,0),7)-INDEX(Cards!$B$6:$I$9,MATCH(IF(F154-16=16,0,F154-16),Cards!$A$6:$A$9,0),7),INDEX(Cards!$B$6:$I$9,MATCH(F154,Cards!$A$6:$A$9,0),8)-INDEX(Cards!$B$6:$I$9,MATCH(IF(F154-16=16,0,F154-16),Cards!$A$6:$A$9,0),8)),"")</f>
        <v/>
      </c>
      <c r="J154" s="11" t="str">
        <f aca="false">IF(AND(B154&lt;&gt;"",C154&lt;&gt;"",C154&gt;B154),C154-B154,"")</f>
        <v/>
      </c>
      <c r="K154" s="16" t="str">
        <f aca="false">IF(J154="","",IF(ROUND(J154/C154,4)&gt;=0.1,ROUND(J154/C154,4),0))</f>
        <v/>
      </c>
    </row>
    <row r="155" customFormat="false" ht="15" hidden="false" customHeight="false" outlineLevel="0" collapsed="false">
      <c r="A155" s="7"/>
      <c r="B155" s="5"/>
      <c r="C155" s="5"/>
      <c r="D155" s="6"/>
      <c r="E155" s="12" t="str">
        <f aca="false">IF(D155="","",ROUND(D155/28.349523125,2))</f>
        <v/>
      </c>
      <c r="F155" s="10" t="str">
        <f aca="false">IF(E155="","",IF(E155&lt;16,0,IF(E155=16,16,CEILING(E155/16,1)*16)))</f>
        <v/>
      </c>
      <c r="G155" s="12" t="str">
        <f aca="false">IF(OR(E155="",E155&lt;=16),"",E155-FLOOR(E155-0.000001,16))</f>
        <v/>
      </c>
      <c r="H155" s="11" t="str">
        <f aca="false">IF(AND(G155&lt;&gt;"",G155&lt;=3,F155&lt;=48),MIN(INDEX(Cards!$B$6:$I$9,MATCH(F155,Cards!$A$6:$A$9,0),1)-INDEX(Cards!$B$6:$I$9,MATCH(IF(F155-16=16,0,F155-16),Cards!$A$6:$A$9,0),1),INDEX(Cards!$B$6:$I$9,MATCH(F155,Cards!$A$6:$A$9,0),2)-INDEX(Cards!$B$6:$I$9,MATCH(IF(F155-16=16,0,F155-16),Cards!$A$6:$A$9,0),2),INDEX(Cards!$B$6:$I$9,MATCH(F155,Cards!$A$6:$A$9,0),3)-INDEX(Cards!$B$6:$I$9,MATCH(IF(F155-16=16,0,F155-16),Cards!$A$6:$A$9,0),3),INDEX(Cards!$B$6:$I$9,MATCH(F155,Cards!$A$6:$A$9,0),4)-INDEX(Cards!$B$6:$I$9,MATCH(IF(F155-16=16,0,F155-16),Cards!$A$6:$A$9,0),4),INDEX(Cards!$B$6:$I$9,MATCH(F155,Cards!$A$6:$A$9,0),5)-INDEX(Cards!$B$6:$I$9,MATCH(IF(F155-16=16,0,F155-16),Cards!$A$6:$A$9,0),5),INDEX(Cards!$B$6:$I$9,MATCH(F155,Cards!$A$6:$A$9,0),6)-INDEX(Cards!$B$6:$I$9,MATCH(IF(F155-16=16,0,F155-16),Cards!$A$6:$A$9,0),6),INDEX(Cards!$B$6:$I$9,MATCH(F155,Cards!$A$6:$A$9,0),7)-INDEX(Cards!$B$6:$I$9,MATCH(IF(F155-16=16,0,F155-16),Cards!$A$6:$A$9,0),7),INDEX(Cards!$B$6:$I$9,MATCH(F155,Cards!$A$6:$A$9,0),8)-INDEX(Cards!$B$6:$I$9,MATCH(IF(F155-16=16,0,F155-16),Cards!$A$6:$A$9,0),8)),"")</f>
        <v/>
      </c>
      <c r="I155" s="11" t="str">
        <f aca="false">IF(AND(G155&lt;&gt;"",G155&lt;=3,F155&lt;=48),MAX(INDEX(Cards!$B$6:$I$9,MATCH(F155,Cards!$A$6:$A$9,0),1)-INDEX(Cards!$B$6:$I$9,MATCH(IF(F155-16=16,0,F155-16),Cards!$A$6:$A$9,0),1),INDEX(Cards!$B$6:$I$9,MATCH(F155,Cards!$A$6:$A$9,0),2)-INDEX(Cards!$B$6:$I$9,MATCH(IF(F155-16=16,0,F155-16),Cards!$A$6:$A$9,0),2),INDEX(Cards!$B$6:$I$9,MATCH(F155,Cards!$A$6:$A$9,0),3)-INDEX(Cards!$B$6:$I$9,MATCH(IF(F155-16=16,0,F155-16),Cards!$A$6:$A$9,0),3),INDEX(Cards!$B$6:$I$9,MATCH(F155,Cards!$A$6:$A$9,0),4)-INDEX(Cards!$B$6:$I$9,MATCH(IF(F155-16=16,0,F155-16),Cards!$A$6:$A$9,0),4),INDEX(Cards!$B$6:$I$9,MATCH(F155,Cards!$A$6:$A$9,0),5)-INDEX(Cards!$B$6:$I$9,MATCH(IF(F155-16=16,0,F155-16),Cards!$A$6:$A$9,0),5),INDEX(Cards!$B$6:$I$9,MATCH(F155,Cards!$A$6:$A$9,0),6)-INDEX(Cards!$B$6:$I$9,MATCH(IF(F155-16=16,0,F155-16),Cards!$A$6:$A$9,0),6),INDEX(Cards!$B$6:$I$9,MATCH(F155,Cards!$A$6:$A$9,0),7)-INDEX(Cards!$B$6:$I$9,MATCH(IF(F155-16=16,0,F155-16),Cards!$A$6:$A$9,0),7),INDEX(Cards!$B$6:$I$9,MATCH(F155,Cards!$A$6:$A$9,0),8)-INDEX(Cards!$B$6:$I$9,MATCH(IF(F155-16=16,0,F155-16),Cards!$A$6:$A$9,0),8)),"")</f>
        <v/>
      </c>
      <c r="J155" s="11" t="str">
        <f aca="false">IF(AND(B155&lt;&gt;"",C155&lt;&gt;"",C155&gt;B155),C155-B155,"")</f>
        <v/>
      </c>
      <c r="K155" s="16" t="str">
        <f aca="false">IF(J155="","",IF(ROUND(J155/C155,4)&gt;=0.1,ROUND(J155/C155,4),0))</f>
        <v/>
      </c>
    </row>
    <row r="156" customFormat="false" ht="15" hidden="false" customHeight="false" outlineLevel="0" collapsed="false">
      <c r="A156" s="7"/>
      <c r="B156" s="5"/>
      <c r="C156" s="5"/>
      <c r="D156" s="6"/>
      <c r="E156" s="12" t="str">
        <f aca="false">IF(D156="","",ROUND(D156/28.349523125,2))</f>
        <v/>
      </c>
      <c r="F156" s="10" t="str">
        <f aca="false">IF(E156="","",IF(E156&lt;16,0,IF(E156=16,16,CEILING(E156/16,1)*16)))</f>
        <v/>
      </c>
      <c r="G156" s="12" t="str">
        <f aca="false">IF(OR(E156="",E156&lt;=16),"",E156-FLOOR(E156-0.000001,16))</f>
        <v/>
      </c>
      <c r="H156" s="11" t="str">
        <f aca="false">IF(AND(G156&lt;&gt;"",G156&lt;=3,F156&lt;=48),MIN(INDEX(Cards!$B$6:$I$9,MATCH(F156,Cards!$A$6:$A$9,0),1)-INDEX(Cards!$B$6:$I$9,MATCH(IF(F156-16=16,0,F156-16),Cards!$A$6:$A$9,0),1),INDEX(Cards!$B$6:$I$9,MATCH(F156,Cards!$A$6:$A$9,0),2)-INDEX(Cards!$B$6:$I$9,MATCH(IF(F156-16=16,0,F156-16),Cards!$A$6:$A$9,0),2),INDEX(Cards!$B$6:$I$9,MATCH(F156,Cards!$A$6:$A$9,0),3)-INDEX(Cards!$B$6:$I$9,MATCH(IF(F156-16=16,0,F156-16),Cards!$A$6:$A$9,0),3),INDEX(Cards!$B$6:$I$9,MATCH(F156,Cards!$A$6:$A$9,0),4)-INDEX(Cards!$B$6:$I$9,MATCH(IF(F156-16=16,0,F156-16),Cards!$A$6:$A$9,0),4),INDEX(Cards!$B$6:$I$9,MATCH(F156,Cards!$A$6:$A$9,0),5)-INDEX(Cards!$B$6:$I$9,MATCH(IF(F156-16=16,0,F156-16),Cards!$A$6:$A$9,0),5),INDEX(Cards!$B$6:$I$9,MATCH(F156,Cards!$A$6:$A$9,0),6)-INDEX(Cards!$B$6:$I$9,MATCH(IF(F156-16=16,0,F156-16),Cards!$A$6:$A$9,0),6),INDEX(Cards!$B$6:$I$9,MATCH(F156,Cards!$A$6:$A$9,0),7)-INDEX(Cards!$B$6:$I$9,MATCH(IF(F156-16=16,0,F156-16),Cards!$A$6:$A$9,0),7),INDEX(Cards!$B$6:$I$9,MATCH(F156,Cards!$A$6:$A$9,0),8)-INDEX(Cards!$B$6:$I$9,MATCH(IF(F156-16=16,0,F156-16),Cards!$A$6:$A$9,0),8)),"")</f>
        <v/>
      </c>
      <c r="I156" s="11" t="str">
        <f aca="false">IF(AND(G156&lt;&gt;"",G156&lt;=3,F156&lt;=48),MAX(INDEX(Cards!$B$6:$I$9,MATCH(F156,Cards!$A$6:$A$9,0),1)-INDEX(Cards!$B$6:$I$9,MATCH(IF(F156-16=16,0,F156-16),Cards!$A$6:$A$9,0),1),INDEX(Cards!$B$6:$I$9,MATCH(F156,Cards!$A$6:$A$9,0),2)-INDEX(Cards!$B$6:$I$9,MATCH(IF(F156-16=16,0,F156-16),Cards!$A$6:$A$9,0),2),INDEX(Cards!$B$6:$I$9,MATCH(F156,Cards!$A$6:$A$9,0),3)-INDEX(Cards!$B$6:$I$9,MATCH(IF(F156-16=16,0,F156-16),Cards!$A$6:$A$9,0),3),INDEX(Cards!$B$6:$I$9,MATCH(F156,Cards!$A$6:$A$9,0),4)-INDEX(Cards!$B$6:$I$9,MATCH(IF(F156-16=16,0,F156-16),Cards!$A$6:$A$9,0),4),INDEX(Cards!$B$6:$I$9,MATCH(F156,Cards!$A$6:$A$9,0),5)-INDEX(Cards!$B$6:$I$9,MATCH(IF(F156-16=16,0,F156-16),Cards!$A$6:$A$9,0),5),INDEX(Cards!$B$6:$I$9,MATCH(F156,Cards!$A$6:$A$9,0),6)-INDEX(Cards!$B$6:$I$9,MATCH(IF(F156-16=16,0,F156-16),Cards!$A$6:$A$9,0),6),INDEX(Cards!$B$6:$I$9,MATCH(F156,Cards!$A$6:$A$9,0),7)-INDEX(Cards!$B$6:$I$9,MATCH(IF(F156-16=16,0,F156-16),Cards!$A$6:$A$9,0),7),INDEX(Cards!$B$6:$I$9,MATCH(F156,Cards!$A$6:$A$9,0),8)-INDEX(Cards!$B$6:$I$9,MATCH(IF(F156-16=16,0,F156-16),Cards!$A$6:$A$9,0),8)),"")</f>
        <v/>
      </c>
      <c r="J156" s="11" t="str">
        <f aca="false">IF(AND(B156&lt;&gt;"",C156&lt;&gt;"",C156&gt;B156),C156-B156,"")</f>
        <v/>
      </c>
      <c r="K156" s="16" t="str">
        <f aca="false">IF(J156="","",IF(ROUND(J156/C156,4)&gt;=0.1,ROUND(J156/C156,4),0))</f>
        <v/>
      </c>
    </row>
    <row r="157" customFormat="false" ht="15" hidden="false" customHeight="false" outlineLevel="0" collapsed="false">
      <c r="A157" s="7"/>
      <c r="B157" s="5"/>
      <c r="C157" s="5"/>
      <c r="D157" s="6"/>
      <c r="E157" s="12" t="str">
        <f aca="false">IF(D157="","",ROUND(D157/28.349523125,2))</f>
        <v/>
      </c>
      <c r="F157" s="10" t="str">
        <f aca="false">IF(E157="","",IF(E157&lt;16,0,IF(E157=16,16,CEILING(E157/16,1)*16)))</f>
        <v/>
      </c>
      <c r="G157" s="12" t="str">
        <f aca="false">IF(OR(E157="",E157&lt;=16),"",E157-FLOOR(E157-0.000001,16))</f>
        <v/>
      </c>
      <c r="H157" s="11" t="str">
        <f aca="false">IF(AND(G157&lt;&gt;"",G157&lt;=3,F157&lt;=48),MIN(INDEX(Cards!$B$6:$I$9,MATCH(F157,Cards!$A$6:$A$9,0),1)-INDEX(Cards!$B$6:$I$9,MATCH(IF(F157-16=16,0,F157-16),Cards!$A$6:$A$9,0),1),INDEX(Cards!$B$6:$I$9,MATCH(F157,Cards!$A$6:$A$9,0),2)-INDEX(Cards!$B$6:$I$9,MATCH(IF(F157-16=16,0,F157-16),Cards!$A$6:$A$9,0),2),INDEX(Cards!$B$6:$I$9,MATCH(F157,Cards!$A$6:$A$9,0),3)-INDEX(Cards!$B$6:$I$9,MATCH(IF(F157-16=16,0,F157-16),Cards!$A$6:$A$9,0),3),INDEX(Cards!$B$6:$I$9,MATCH(F157,Cards!$A$6:$A$9,0),4)-INDEX(Cards!$B$6:$I$9,MATCH(IF(F157-16=16,0,F157-16),Cards!$A$6:$A$9,0),4),INDEX(Cards!$B$6:$I$9,MATCH(F157,Cards!$A$6:$A$9,0),5)-INDEX(Cards!$B$6:$I$9,MATCH(IF(F157-16=16,0,F157-16),Cards!$A$6:$A$9,0),5),INDEX(Cards!$B$6:$I$9,MATCH(F157,Cards!$A$6:$A$9,0),6)-INDEX(Cards!$B$6:$I$9,MATCH(IF(F157-16=16,0,F157-16),Cards!$A$6:$A$9,0),6),INDEX(Cards!$B$6:$I$9,MATCH(F157,Cards!$A$6:$A$9,0),7)-INDEX(Cards!$B$6:$I$9,MATCH(IF(F157-16=16,0,F157-16),Cards!$A$6:$A$9,0),7),INDEX(Cards!$B$6:$I$9,MATCH(F157,Cards!$A$6:$A$9,0),8)-INDEX(Cards!$B$6:$I$9,MATCH(IF(F157-16=16,0,F157-16),Cards!$A$6:$A$9,0),8)),"")</f>
        <v/>
      </c>
      <c r="I157" s="11" t="str">
        <f aca="false">IF(AND(G157&lt;&gt;"",G157&lt;=3,F157&lt;=48),MAX(INDEX(Cards!$B$6:$I$9,MATCH(F157,Cards!$A$6:$A$9,0),1)-INDEX(Cards!$B$6:$I$9,MATCH(IF(F157-16=16,0,F157-16),Cards!$A$6:$A$9,0),1),INDEX(Cards!$B$6:$I$9,MATCH(F157,Cards!$A$6:$A$9,0),2)-INDEX(Cards!$B$6:$I$9,MATCH(IF(F157-16=16,0,F157-16),Cards!$A$6:$A$9,0),2),INDEX(Cards!$B$6:$I$9,MATCH(F157,Cards!$A$6:$A$9,0),3)-INDEX(Cards!$B$6:$I$9,MATCH(IF(F157-16=16,0,F157-16),Cards!$A$6:$A$9,0),3),INDEX(Cards!$B$6:$I$9,MATCH(F157,Cards!$A$6:$A$9,0),4)-INDEX(Cards!$B$6:$I$9,MATCH(IF(F157-16=16,0,F157-16),Cards!$A$6:$A$9,0),4),INDEX(Cards!$B$6:$I$9,MATCH(F157,Cards!$A$6:$A$9,0),5)-INDEX(Cards!$B$6:$I$9,MATCH(IF(F157-16=16,0,F157-16),Cards!$A$6:$A$9,0),5),INDEX(Cards!$B$6:$I$9,MATCH(F157,Cards!$A$6:$A$9,0),6)-INDEX(Cards!$B$6:$I$9,MATCH(IF(F157-16=16,0,F157-16),Cards!$A$6:$A$9,0),6),INDEX(Cards!$B$6:$I$9,MATCH(F157,Cards!$A$6:$A$9,0),7)-INDEX(Cards!$B$6:$I$9,MATCH(IF(F157-16=16,0,F157-16),Cards!$A$6:$A$9,0),7),INDEX(Cards!$B$6:$I$9,MATCH(F157,Cards!$A$6:$A$9,0),8)-INDEX(Cards!$B$6:$I$9,MATCH(IF(F157-16=16,0,F157-16),Cards!$A$6:$A$9,0),8)),"")</f>
        <v/>
      </c>
      <c r="J157" s="11" t="str">
        <f aca="false">IF(AND(B157&lt;&gt;"",C157&lt;&gt;"",C157&gt;B157),C157-B157,"")</f>
        <v/>
      </c>
      <c r="K157" s="16" t="str">
        <f aca="false">IF(J157="","",IF(ROUND(J157/C157,4)&gt;=0.1,ROUND(J157/C157,4),0))</f>
        <v/>
      </c>
    </row>
    <row r="158" customFormat="false" ht="15" hidden="false" customHeight="false" outlineLevel="0" collapsed="false">
      <c r="A158" s="7"/>
      <c r="B158" s="5"/>
      <c r="C158" s="5"/>
      <c r="D158" s="6"/>
      <c r="E158" s="12" t="str">
        <f aca="false">IF(D158="","",ROUND(D158/28.349523125,2))</f>
        <v/>
      </c>
      <c r="F158" s="10" t="str">
        <f aca="false">IF(E158="","",IF(E158&lt;16,0,IF(E158=16,16,CEILING(E158/16,1)*16)))</f>
        <v/>
      </c>
      <c r="G158" s="12" t="str">
        <f aca="false">IF(OR(E158="",E158&lt;=16),"",E158-FLOOR(E158-0.000001,16))</f>
        <v/>
      </c>
      <c r="H158" s="11" t="str">
        <f aca="false">IF(AND(G158&lt;&gt;"",G158&lt;=3,F158&lt;=48),MIN(INDEX(Cards!$B$6:$I$9,MATCH(F158,Cards!$A$6:$A$9,0),1)-INDEX(Cards!$B$6:$I$9,MATCH(IF(F158-16=16,0,F158-16),Cards!$A$6:$A$9,0),1),INDEX(Cards!$B$6:$I$9,MATCH(F158,Cards!$A$6:$A$9,0),2)-INDEX(Cards!$B$6:$I$9,MATCH(IF(F158-16=16,0,F158-16),Cards!$A$6:$A$9,0),2),INDEX(Cards!$B$6:$I$9,MATCH(F158,Cards!$A$6:$A$9,0),3)-INDEX(Cards!$B$6:$I$9,MATCH(IF(F158-16=16,0,F158-16),Cards!$A$6:$A$9,0),3),INDEX(Cards!$B$6:$I$9,MATCH(F158,Cards!$A$6:$A$9,0),4)-INDEX(Cards!$B$6:$I$9,MATCH(IF(F158-16=16,0,F158-16),Cards!$A$6:$A$9,0),4),INDEX(Cards!$B$6:$I$9,MATCH(F158,Cards!$A$6:$A$9,0),5)-INDEX(Cards!$B$6:$I$9,MATCH(IF(F158-16=16,0,F158-16),Cards!$A$6:$A$9,0),5),INDEX(Cards!$B$6:$I$9,MATCH(F158,Cards!$A$6:$A$9,0),6)-INDEX(Cards!$B$6:$I$9,MATCH(IF(F158-16=16,0,F158-16),Cards!$A$6:$A$9,0),6),INDEX(Cards!$B$6:$I$9,MATCH(F158,Cards!$A$6:$A$9,0),7)-INDEX(Cards!$B$6:$I$9,MATCH(IF(F158-16=16,0,F158-16),Cards!$A$6:$A$9,0),7),INDEX(Cards!$B$6:$I$9,MATCH(F158,Cards!$A$6:$A$9,0),8)-INDEX(Cards!$B$6:$I$9,MATCH(IF(F158-16=16,0,F158-16),Cards!$A$6:$A$9,0),8)),"")</f>
        <v/>
      </c>
      <c r="I158" s="11" t="str">
        <f aca="false">IF(AND(G158&lt;&gt;"",G158&lt;=3,F158&lt;=48),MAX(INDEX(Cards!$B$6:$I$9,MATCH(F158,Cards!$A$6:$A$9,0),1)-INDEX(Cards!$B$6:$I$9,MATCH(IF(F158-16=16,0,F158-16),Cards!$A$6:$A$9,0),1),INDEX(Cards!$B$6:$I$9,MATCH(F158,Cards!$A$6:$A$9,0),2)-INDEX(Cards!$B$6:$I$9,MATCH(IF(F158-16=16,0,F158-16),Cards!$A$6:$A$9,0),2),INDEX(Cards!$B$6:$I$9,MATCH(F158,Cards!$A$6:$A$9,0),3)-INDEX(Cards!$B$6:$I$9,MATCH(IF(F158-16=16,0,F158-16),Cards!$A$6:$A$9,0),3),INDEX(Cards!$B$6:$I$9,MATCH(F158,Cards!$A$6:$A$9,0),4)-INDEX(Cards!$B$6:$I$9,MATCH(IF(F158-16=16,0,F158-16),Cards!$A$6:$A$9,0),4),INDEX(Cards!$B$6:$I$9,MATCH(F158,Cards!$A$6:$A$9,0),5)-INDEX(Cards!$B$6:$I$9,MATCH(IF(F158-16=16,0,F158-16),Cards!$A$6:$A$9,0),5),INDEX(Cards!$B$6:$I$9,MATCH(F158,Cards!$A$6:$A$9,0),6)-INDEX(Cards!$B$6:$I$9,MATCH(IF(F158-16=16,0,F158-16),Cards!$A$6:$A$9,0),6),INDEX(Cards!$B$6:$I$9,MATCH(F158,Cards!$A$6:$A$9,0),7)-INDEX(Cards!$B$6:$I$9,MATCH(IF(F158-16=16,0,F158-16),Cards!$A$6:$A$9,0),7),INDEX(Cards!$B$6:$I$9,MATCH(F158,Cards!$A$6:$A$9,0),8)-INDEX(Cards!$B$6:$I$9,MATCH(IF(F158-16=16,0,F158-16),Cards!$A$6:$A$9,0),8)),"")</f>
        <v/>
      </c>
      <c r="J158" s="11" t="str">
        <f aca="false">IF(AND(B158&lt;&gt;"",C158&lt;&gt;"",C158&gt;B158),C158-B158,"")</f>
        <v/>
      </c>
      <c r="K158" s="16" t="str">
        <f aca="false">IF(J158="","",IF(ROUND(J158/C158,4)&gt;=0.1,ROUND(J158/C158,4),0))</f>
        <v/>
      </c>
    </row>
    <row r="159" customFormat="false" ht="15" hidden="false" customHeight="false" outlineLevel="0" collapsed="false">
      <c r="A159" s="7"/>
      <c r="B159" s="5"/>
      <c r="C159" s="5"/>
      <c r="D159" s="6"/>
      <c r="E159" s="12" t="str">
        <f aca="false">IF(D159="","",ROUND(D159/28.349523125,2))</f>
        <v/>
      </c>
      <c r="F159" s="10" t="str">
        <f aca="false">IF(E159="","",IF(E159&lt;16,0,IF(E159=16,16,CEILING(E159/16,1)*16)))</f>
        <v/>
      </c>
      <c r="G159" s="12" t="str">
        <f aca="false">IF(OR(E159="",E159&lt;=16),"",E159-FLOOR(E159-0.000001,16))</f>
        <v/>
      </c>
      <c r="H159" s="11" t="str">
        <f aca="false">IF(AND(G159&lt;&gt;"",G159&lt;=3,F159&lt;=48),MIN(INDEX(Cards!$B$6:$I$9,MATCH(F159,Cards!$A$6:$A$9,0),1)-INDEX(Cards!$B$6:$I$9,MATCH(IF(F159-16=16,0,F159-16),Cards!$A$6:$A$9,0),1),INDEX(Cards!$B$6:$I$9,MATCH(F159,Cards!$A$6:$A$9,0),2)-INDEX(Cards!$B$6:$I$9,MATCH(IF(F159-16=16,0,F159-16),Cards!$A$6:$A$9,0),2),INDEX(Cards!$B$6:$I$9,MATCH(F159,Cards!$A$6:$A$9,0),3)-INDEX(Cards!$B$6:$I$9,MATCH(IF(F159-16=16,0,F159-16),Cards!$A$6:$A$9,0),3),INDEX(Cards!$B$6:$I$9,MATCH(F159,Cards!$A$6:$A$9,0),4)-INDEX(Cards!$B$6:$I$9,MATCH(IF(F159-16=16,0,F159-16),Cards!$A$6:$A$9,0),4),INDEX(Cards!$B$6:$I$9,MATCH(F159,Cards!$A$6:$A$9,0),5)-INDEX(Cards!$B$6:$I$9,MATCH(IF(F159-16=16,0,F159-16),Cards!$A$6:$A$9,0),5),INDEX(Cards!$B$6:$I$9,MATCH(F159,Cards!$A$6:$A$9,0),6)-INDEX(Cards!$B$6:$I$9,MATCH(IF(F159-16=16,0,F159-16),Cards!$A$6:$A$9,0),6),INDEX(Cards!$B$6:$I$9,MATCH(F159,Cards!$A$6:$A$9,0),7)-INDEX(Cards!$B$6:$I$9,MATCH(IF(F159-16=16,0,F159-16),Cards!$A$6:$A$9,0),7),INDEX(Cards!$B$6:$I$9,MATCH(F159,Cards!$A$6:$A$9,0),8)-INDEX(Cards!$B$6:$I$9,MATCH(IF(F159-16=16,0,F159-16),Cards!$A$6:$A$9,0),8)),"")</f>
        <v/>
      </c>
      <c r="I159" s="11" t="str">
        <f aca="false">IF(AND(G159&lt;&gt;"",G159&lt;=3,F159&lt;=48),MAX(INDEX(Cards!$B$6:$I$9,MATCH(F159,Cards!$A$6:$A$9,0),1)-INDEX(Cards!$B$6:$I$9,MATCH(IF(F159-16=16,0,F159-16),Cards!$A$6:$A$9,0),1),INDEX(Cards!$B$6:$I$9,MATCH(F159,Cards!$A$6:$A$9,0),2)-INDEX(Cards!$B$6:$I$9,MATCH(IF(F159-16=16,0,F159-16),Cards!$A$6:$A$9,0),2),INDEX(Cards!$B$6:$I$9,MATCH(F159,Cards!$A$6:$A$9,0),3)-INDEX(Cards!$B$6:$I$9,MATCH(IF(F159-16=16,0,F159-16),Cards!$A$6:$A$9,0),3),INDEX(Cards!$B$6:$I$9,MATCH(F159,Cards!$A$6:$A$9,0),4)-INDEX(Cards!$B$6:$I$9,MATCH(IF(F159-16=16,0,F159-16),Cards!$A$6:$A$9,0),4),INDEX(Cards!$B$6:$I$9,MATCH(F159,Cards!$A$6:$A$9,0),5)-INDEX(Cards!$B$6:$I$9,MATCH(IF(F159-16=16,0,F159-16),Cards!$A$6:$A$9,0),5),INDEX(Cards!$B$6:$I$9,MATCH(F159,Cards!$A$6:$A$9,0),6)-INDEX(Cards!$B$6:$I$9,MATCH(IF(F159-16=16,0,F159-16),Cards!$A$6:$A$9,0),6),INDEX(Cards!$B$6:$I$9,MATCH(F159,Cards!$A$6:$A$9,0),7)-INDEX(Cards!$B$6:$I$9,MATCH(IF(F159-16=16,0,F159-16),Cards!$A$6:$A$9,0),7),INDEX(Cards!$B$6:$I$9,MATCH(F159,Cards!$A$6:$A$9,0),8)-INDEX(Cards!$B$6:$I$9,MATCH(IF(F159-16=16,0,F159-16),Cards!$A$6:$A$9,0),8)),"")</f>
        <v/>
      </c>
      <c r="J159" s="11" t="str">
        <f aca="false">IF(AND(B159&lt;&gt;"",C159&lt;&gt;"",C159&gt;B159),C159-B159,"")</f>
        <v/>
      </c>
      <c r="K159" s="16" t="str">
        <f aca="false">IF(J159="","",IF(ROUND(J159/C159,4)&gt;=0.1,ROUND(J159/C159,4),0))</f>
        <v/>
      </c>
    </row>
    <row r="160" customFormat="false" ht="15" hidden="false" customHeight="false" outlineLevel="0" collapsed="false">
      <c r="A160" s="7"/>
      <c r="B160" s="5"/>
      <c r="C160" s="5"/>
      <c r="D160" s="6"/>
      <c r="E160" s="12" t="str">
        <f aca="false">IF(D160="","",ROUND(D160/28.349523125,2))</f>
        <v/>
      </c>
      <c r="F160" s="10" t="str">
        <f aca="false">IF(E160="","",IF(E160&lt;16,0,IF(E160=16,16,CEILING(E160/16,1)*16)))</f>
        <v/>
      </c>
      <c r="G160" s="12" t="str">
        <f aca="false">IF(OR(E160="",E160&lt;=16),"",E160-FLOOR(E160-0.000001,16))</f>
        <v/>
      </c>
      <c r="H160" s="11" t="str">
        <f aca="false">IF(AND(G160&lt;&gt;"",G160&lt;=3,F160&lt;=48),MIN(INDEX(Cards!$B$6:$I$9,MATCH(F160,Cards!$A$6:$A$9,0),1)-INDEX(Cards!$B$6:$I$9,MATCH(IF(F160-16=16,0,F160-16),Cards!$A$6:$A$9,0),1),INDEX(Cards!$B$6:$I$9,MATCH(F160,Cards!$A$6:$A$9,0),2)-INDEX(Cards!$B$6:$I$9,MATCH(IF(F160-16=16,0,F160-16),Cards!$A$6:$A$9,0),2),INDEX(Cards!$B$6:$I$9,MATCH(F160,Cards!$A$6:$A$9,0),3)-INDEX(Cards!$B$6:$I$9,MATCH(IF(F160-16=16,0,F160-16),Cards!$A$6:$A$9,0),3),INDEX(Cards!$B$6:$I$9,MATCH(F160,Cards!$A$6:$A$9,0),4)-INDEX(Cards!$B$6:$I$9,MATCH(IF(F160-16=16,0,F160-16),Cards!$A$6:$A$9,0),4),INDEX(Cards!$B$6:$I$9,MATCH(F160,Cards!$A$6:$A$9,0),5)-INDEX(Cards!$B$6:$I$9,MATCH(IF(F160-16=16,0,F160-16),Cards!$A$6:$A$9,0),5),INDEX(Cards!$B$6:$I$9,MATCH(F160,Cards!$A$6:$A$9,0),6)-INDEX(Cards!$B$6:$I$9,MATCH(IF(F160-16=16,0,F160-16),Cards!$A$6:$A$9,0),6),INDEX(Cards!$B$6:$I$9,MATCH(F160,Cards!$A$6:$A$9,0),7)-INDEX(Cards!$B$6:$I$9,MATCH(IF(F160-16=16,0,F160-16),Cards!$A$6:$A$9,0),7),INDEX(Cards!$B$6:$I$9,MATCH(F160,Cards!$A$6:$A$9,0),8)-INDEX(Cards!$B$6:$I$9,MATCH(IF(F160-16=16,0,F160-16),Cards!$A$6:$A$9,0),8)),"")</f>
        <v/>
      </c>
      <c r="I160" s="11" t="str">
        <f aca="false">IF(AND(G160&lt;&gt;"",G160&lt;=3,F160&lt;=48),MAX(INDEX(Cards!$B$6:$I$9,MATCH(F160,Cards!$A$6:$A$9,0),1)-INDEX(Cards!$B$6:$I$9,MATCH(IF(F160-16=16,0,F160-16),Cards!$A$6:$A$9,0),1),INDEX(Cards!$B$6:$I$9,MATCH(F160,Cards!$A$6:$A$9,0),2)-INDEX(Cards!$B$6:$I$9,MATCH(IF(F160-16=16,0,F160-16),Cards!$A$6:$A$9,0),2),INDEX(Cards!$B$6:$I$9,MATCH(F160,Cards!$A$6:$A$9,0),3)-INDEX(Cards!$B$6:$I$9,MATCH(IF(F160-16=16,0,F160-16),Cards!$A$6:$A$9,0),3),INDEX(Cards!$B$6:$I$9,MATCH(F160,Cards!$A$6:$A$9,0),4)-INDEX(Cards!$B$6:$I$9,MATCH(IF(F160-16=16,0,F160-16),Cards!$A$6:$A$9,0),4),INDEX(Cards!$B$6:$I$9,MATCH(F160,Cards!$A$6:$A$9,0),5)-INDEX(Cards!$B$6:$I$9,MATCH(IF(F160-16=16,0,F160-16),Cards!$A$6:$A$9,0),5),INDEX(Cards!$B$6:$I$9,MATCH(F160,Cards!$A$6:$A$9,0),6)-INDEX(Cards!$B$6:$I$9,MATCH(IF(F160-16=16,0,F160-16),Cards!$A$6:$A$9,0),6),INDEX(Cards!$B$6:$I$9,MATCH(F160,Cards!$A$6:$A$9,0),7)-INDEX(Cards!$B$6:$I$9,MATCH(IF(F160-16=16,0,F160-16),Cards!$A$6:$A$9,0),7),INDEX(Cards!$B$6:$I$9,MATCH(F160,Cards!$A$6:$A$9,0),8)-INDEX(Cards!$B$6:$I$9,MATCH(IF(F160-16=16,0,F160-16),Cards!$A$6:$A$9,0),8)),"")</f>
        <v/>
      </c>
      <c r="J160" s="11" t="str">
        <f aca="false">IF(AND(B160&lt;&gt;"",C160&lt;&gt;"",C160&gt;B160),C160-B160,"")</f>
        <v/>
      </c>
      <c r="K160" s="16" t="str">
        <f aca="false">IF(J160="","",IF(ROUND(J160/C160,4)&gt;=0.1,ROUND(J160/C160,4),0))</f>
        <v/>
      </c>
    </row>
    <row r="161" customFormat="false" ht="15" hidden="false" customHeight="false" outlineLevel="0" collapsed="false">
      <c r="A161" s="7"/>
      <c r="B161" s="5"/>
      <c r="C161" s="5"/>
      <c r="D161" s="6"/>
      <c r="E161" s="12" t="str">
        <f aca="false">IF(D161="","",ROUND(D161/28.349523125,2))</f>
        <v/>
      </c>
      <c r="F161" s="10" t="str">
        <f aca="false">IF(E161="","",IF(E161&lt;16,0,IF(E161=16,16,CEILING(E161/16,1)*16)))</f>
        <v/>
      </c>
      <c r="G161" s="12" t="str">
        <f aca="false">IF(OR(E161="",E161&lt;=16),"",E161-FLOOR(E161-0.000001,16))</f>
        <v/>
      </c>
      <c r="H161" s="11" t="str">
        <f aca="false">IF(AND(G161&lt;&gt;"",G161&lt;=3,F161&lt;=48),MIN(INDEX(Cards!$B$6:$I$9,MATCH(F161,Cards!$A$6:$A$9,0),1)-INDEX(Cards!$B$6:$I$9,MATCH(IF(F161-16=16,0,F161-16),Cards!$A$6:$A$9,0),1),INDEX(Cards!$B$6:$I$9,MATCH(F161,Cards!$A$6:$A$9,0),2)-INDEX(Cards!$B$6:$I$9,MATCH(IF(F161-16=16,0,F161-16),Cards!$A$6:$A$9,0),2),INDEX(Cards!$B$6:$I$9,MATCH(F161,Cards!$A$6:$A$9,0),3)-INDEX(Cards!$B$6:$I$9,MATCH(IF(F161-16=16,0,F161-16),Cards!$A$6:$A$9,0),3),INDEX(Cards!$B$6:$I$9,MATCH(F161,Cards!$A$6:$A$9,0),4)-INDEX(Cards!$B$6:$I$9,MATCH(IF(F161-16=16,0,F161-16),Cards!$A$6:$A$9,0),4),INDEX(Cards!$B$6:$I$9,MATCH(F161,Cards!$A$6:$A$9,0),5)-INDEX(Cards!$B$6:$I$9,MATCH(IF(F161-16=16,0,F161-16),Cards!$A$6:$A$9,0),5),INDEX(Cards!$B$6:$I$9,MATCH(F161,Cards!$A$6:$A$9,0),6)-INDEX(Cards!$B$6:$I$9,MATCH(IF(F161-16=16,0,F161-16),Cards!$A$6:$A$9,0),6),INDEX(Cards!$B$6:$I$9,MATCH(F161,Cards!$A$6:$A$9,0),7)-INDEX(Cards!$B$6:$I$9,MATCH(IF(F161-16=16,0,F161-16),Cards!$A$6:$A$9,0),7),INDEX(Cards!$B$6:$I$9,MATCH(F161,Cards!$A$6:$A$9,0),8)-INDEX(Cards!$B$6:$I$9,MATCH(IF(F161-16=16,0,F161-16),Cards!$A$6:$A$9,0),8)),"")</f>
        <v/>
      </c>
      <c r="I161" s="11" t="str">
        <f aca="false">IF(AND(G161&lt;&gt;"",G161&lt;=3,F161&lt;=48),MAX(INDEX(Cards!$B$6:$I$9,MATCH(F161,Cards!$A$6:$A$9,0),1)-INDEX(Cards!$B$6:$I$9,MATCH(IF(F161-16=16,0,F161-16),Cards!$A$6:$A$9,0),1),INDEX(Cards!$B$6:$I$9,MATCH(F161,Cards!$A$6:$A$9,0),2)-INDEX(Cards!$B$6:$I$9,MATCH(IF(F161-16=16,0,F161-16),Cards!$A$6:$A$9,0),2),INDEX(Cards!$B$6:$I$9,MATCH(F161,Cards!$A$6:$A$9,0),3)-INDEX(Cards!$B$6:$I$9,MATCH(IF(F161-16=16,0,F161-16),Cards!$A$6:$A$9,0),3),INDEX(Cards!$B$6:$I$9,MATCH(F161,Cards!$A$6:$A$9,0),4)-INDEX(Cards!$B$6:$I$9,MATCH(IF(F161-16=16,0,F161-16),Cards!$A$6:$A$9,0),4),INDEX(Cards!$B$6:$I$9,MATCH(F161,Cards!$A$6:$A$9,0),5)-INDEX(Cards!$B$6:$I$9,MATCH(IF(F161-16=16,0,F161-16),Cards!$A$6:$A$9,0),5),INDEX(Cards!$B$6:$I$9,MATCH(F161,Cards!$A$6:$A$9,0),6)-INDEX(Cards!$B$6:$I$9,MATCH(IF(F161-16=16,0,F161-16),Cards!$A$6:$A$9,0),6),INDEX(Cards!$B$6:$I$9,MATCH(F161,Cards!$A$6:$A$9,0),7)-INDEX(Cards!$B$6:$I$9,MATCH(IF(F161-16=16,0,F161-16),Cards!$A$6:$A$9,0),7),INDEX(Cards!$B$6:$I$9,MATCH(F161,Cards!$A$6:$A$9,0),8)-INDEX(Cards!$B$6:$I$9,MATCH(IF(F161-16=16,0,F161-16),Cards!$A$6:$A$9,0),8)),"")</f>
        <v/>
      </c>
      <c r="J161" s="11" t="str">
        <f aca="false">IF(AND(B161&lt;&gt;"",C161&lt;&gt;"",C161&gt;B161),C161-B161,"")</f>
        <v/>
      </c>
      <c r="K161" s="16" t="str">
        <f aca="false">IF(J161="","",IF(ROUND(J161/C161,4)&gt;=0.1,ROUND(J161/C161,4),0))</f>
        <v/>
      </c>
    </row>
    <row r="162" customFormat="false" ht="15" hidden="false" customHeight="false" outlineLevel="0" collapsed="false">
      <c r="A162" s="7"/>
      <c r="B162" s="5"/>
      <c r="C162" s="5"/>
      <c r="D162" s="6"/>
      <c r="E162" s="12" t="str">
        <f aca="false">IF(D162="","",ROUND(D162/28.349523125,2))</f>
        <v/>
      </c>
      <c r="F162" s="10" t="str">
        <f aca="false">IF(E162="","",IF(E162&lt;16,0,IF(E162=16,16,CEILING(E162/16,1)*16)))</f>
        <v/>
      </c>
      <c r="G162" s="12" t="str">
        <f aca="false">IF(OR(E162="",E162&lt;=16),"",E162-FLOOR(E162-0.000001,16))</f>
        <v/>
      </c>
      <c r="H162" s="11" t="str">
        <f aca="false">IF(AND(G162&lt;&gt;"",G162&lt;=3,F162&lt;=48),MIN(INDEX(Cards!$B$6:$I$9,MATCH(F162,Cards!$A$6:$A$9,0),1)-INDEX(Cards!$B$6:$I$9,MATCH(IF(F162-16=16,0,F162-16),Cards!$A$6:$A$9,0),1),INDEX(Cards!$B$6:$I$9,MATCH(F162,Cards!$A$6:$A$9,0),2)-INDEX(Cards!$B$6:$I$9,MATCH(IF(F162-16=16,0,F162-16),Cards!$A$6:$A$9,0),2),INDEX(Cards!$B$6:$I$9,MATCH(F162,Cards!$A$6:$A$9,0),3)-INDEX(Cards!$B$6:$I$9,MATCH(IF(F162-16=16,0,F162-16),Cards!$A$6:$A$9,0),3),INDEX(Cards!$B$6:$I$9,MATCH(F162,Cards!$A$6:$A$9,0),4)-INDEX(Cards!$B$6:$I$9,MATCH(IF(F162-16=16,0,F162-16),Cards!$A$6:$A$9,0),4),INDEX(Cards!$B$6:$I$9,MATCH(F162,Cards!$A$6:$A$9,0),5)-INDEX(Cards!$B$6:$I$9,MATCH(IF(F162-16=16,0,F162-16),Cards!$A$6:$A$9,0),5),INDEX(Cards!$B$6:$I$9,MATCH(F162,Cards!$A$6:$A$9,0),6)-INDEX(Cards!$B$6:$I$9,MATCH(IF(F162-16=16,0,F162-16),Cards!$A$6:$A$9,0),6),INDEX(Cards!$B$6:$I$9,MATCH(F162,Cards!$A$6:$A$9,0),7)-INDEX(Cards!$B$6:$I$9,MATCH(IF(F162-16=16,0,F162-16),Cards!$A$6:$A$9,0),7),INDEX(Cards!$B$6:$I$9,MATCH(F162,Cards!$A$6:$A$9,0),8)-INDEX(Cards!$B$6:$I$9,MATCH(IF(F162-16=16,0,F162-16),Cards!$A$6:$A$9,0),8)),"")</f>
        <v/>
      </c>
      <c r="I162" s="11" t="str">
        <f aca="false">IF(AND(G162&lt;&gt;"",G162&lt;=3,F162&lt;=48),MAX(INDEX(Cards!$B$6:$I$9,MATCH(F162,Cards!$A$6:$A$9,0),1)-INDEX(Cards!$B$6:$I$9,MATCH(IF(F162-16=16,0,F162-16),Cards!$A$6:$A$9,0),1),INDEX(Cards!$B$6:$I$9,MATCH(F162,Cards!$A$6:$A$9,0),2)-INDEX(Cards!$B$6:$I$9,MATCH(IF(F162-16=16,0,F162-16),Cards!$A$6:$A$9,0),2),INDEX(Cards!$B$6:$I$9,MATCH(F162,Cards!$A$6:$A$9,0),3)-INDEX(Cards!$B$6:$I$9,MATCH(IF(F162-16=16,0,F162-16),Cards!$A$6:$A$9,0),3),INDEX(Cards!$B$6:$I$9,MATCH(F162,Cards!$A$6:$A$9,0),4)-INDEX(Cards!$B$6:$I$9,MATCH(IF(F162-16=16,0,F162-16),Cards!$A$6:$A$9,0),4),INDEX(Cards!$B$6:$I$9,MATCH(F162,Cards!$A$6:$A$9,0),5)-INDEX(Cards!$B$6:$I$9,MATCH(IF(F162-16=16,0,F162-16),Cards!$A$6:$A$9,0),5),INDEX(Cards!$B$6:$I$9,MATCH(F162,Cards!$A$6:$A$9,0),6)-INDEX(Cards!$B$6:$I$9,MATCH(IF(F162-16=16,0,F162-16),Cards!$A$6:$A$9,0),6),INDEX(Cards!$B$6:$I$9,MATCH(F162,Cards!$A$6:$A$9,0),7)-INDEX(Cards!$B$6:$I$9,MATCH(IF(F162-16=16,0,F162-16),Cards!$A$6:$A$9,0),7),INDEX(Cards!$B$6:$I$9,MATCH(F162,Cards!$A$6:$A$9,0),8)-INDEX(Cards!$B$6:$I$9,MATCH(IF(F162-16=16,0,F162-16),Cards!$A$6:$A$9,0),8)),"")</f>
        <v/>
      </c>
      <c r="J162" s="11" t="str">
        <f aca="false">IF(AND(B162&lt;&gt;"",C162&lt;&gt;"",C162&gt;B162),C162-B162,"")</f>
        <v/>
      </c>
      <c r="K162" s="16" t="str">
        <f aca="false">IF(J162="","",IF(ROUND(J162/C162,4)&gt;=0.1,ROUND(J162/C162,4),0))</f>
        <v/>
      </c>
    </row>
    <row r="163" customFormat="false" ht="15" hidden="false" customHeight="false" outlineLevel="0" collapsed="false">
      <c r="A163" s="7"/>
      <c r="B163" s="5"/>
      <c r="C163" s="5"/>
      <c r="D163" s="6"/>
      <c r="E163" s="12" t="str">
        <f aca="false">IF(D163="","",ROUND(D163/28.349523125,2))</f>
        <v/>
      </c>
      <c r="F163" s="10" t="str">
        <f aca="false">IF(E163="","",IF(E163&lt;16,0,IF(E163=16,16,CEILING(E163/16,1)*16)))</f>
        <v/>
      </c>
      <c r="G163" s="12" t="str">
        <f aca="false">IF(OR(E163="",E163&lt;=16),"",E163-FLOOR(E163-0.000001,16))</f>
        <v/>
      </c>
      <c r="H163" s="11" t="str">
        <f aca="false">IF(AND(G163&lt;&gt;"",G163&lt;=3,F163&lt;=48),MIN(INDEX(Cards!$B$6:$I$9,MATCH(F163,Cards!$A$6:$A$9,0),1)-INDEX(Cards!$B$6:$I$9,MATCH(IF(F163-16=16,0,F163-16),Cards!$A$6:$A$9,0),1),INDEX(Cards!$B$6:$I$9,MATCH(F163,Cards!$A$6:$A$9,0),2)-INDEX(Cards!$B$6:$I$9,MATCH(IF(F163-16=16,0,F163-16),Cards!$A$6:$A$9,0),2),INDEX(Cards!$B$6:$I$9,MATCH(F163,Cards!$A$6:$A$9,0),3)-INDEX(Cards!$B$6:$I$9,MATCH(IF(F163-16=16,0,F163-16),Cards!$A$6:$A$9,0),3),INDEX(Cards!$B$6:$I$9,MATCH(F163,Cards!$A$6:$A$9,0),4)-INDEX(Cards!$B$6:$I$9,MATCH(IF(F163-16=16,0,F163-16),Cards!$A$6:$A$9,0),4),INDEX(Cards!$B$6:$I$9,MATCH(F163,Cards!$A$6:$A$9,0),5)-INDEX(Cards!$B$6:$I$9,MATCH(IF(F163-16=16,0,F163-16),Cards!$A$6:$A$9,0),5),INDEX(Cards!$B$6:$I$9,MATCH(F163,Cards!$A$6:$A$9,0),6)-INDEX(Cards!$B$6:$I$9,MATCH(IF(F163-16=16,0,F163-16),Cards!$A$6:$A$9,0),6),INDEX(Cards!$B$6:$I$9,MATCH(F163,Cards!$A$6:$A$9,0),7)-INDEX(Cards!$B$6:$I$9,MATCH(IF(F163-16=16,0,F163-16),Cards!$A$6:$A$9,0),7),INDEX(Cards!$B$6:$I$9,MATCH(F163,Cards!$A$6:$A$9,0),8)-INDEX(Cards!$B$6:$I$9,MATCH(IF(F163-16=16,0,F163-16),Cards!$A$6:$A$9,0),8)),"")</f>
        <v/>
      </c>
      <c r="I163" s="11" t="str">
        <f aca="false">IF(AND(G163&lt;&gt;"",G163&lt;=3,F163&lt;=48),MAX(INDEX(Cards!$B$6:$I$9,MATCH(F163,Cards!$A$6:$A$9,0),1)-INDEX(Cards!$B$6:$I$9,MATCH(IF(F163-16=16,0,F163-16),Cards!$A$6:$A$9,0),1),INDEX(Cards!$B$6:$I$9,MATCH(F163,Cards!$A$6:$A$9,0),2)-INDEX(Cards!$B$6:$I$9,MATCH(IF(F163-16=16,0,F163-16),Cards!$A$6:$A$9,0),2),INDEX(Cards!$B$6:$I$9,MATCH(F163,Cards!$A$6:$A$9,0),3)-INDEX(Cards!$B$6:$I$9,MATCH(IF(F163-16=16,0,F163-16),Cards!$A$6:$A$9,0),3),INDEX(Cards!$B$6:$I$9,MATCH(F163,Cards!$A$6:$A$9,0),4)-INDEX(Cards!$B$6:$I$9,MATCH(IF(F163-16=16,0,F163-16),Cards!$A$6:$A$9,0),4),INDEX(Cards!$B$6:$I$9,MATCH(F163,Cards!$A$6:$A$9,0),5)-INDEX(Cards!$B$6:$I$9,MATCH(IF(F163-16=16,0,F163-16),Cards!$A$6:$A$9,0),5),INDEX(Cards!$B$6:$I$9,MATCH(F163,Cards!$A$6:$A$9,0),6)-INDEX(Cards!$B$6:$I$9,MATCH(IF(F163-16=16,0,F163-16),Cards!$A$6:$A$9,0),6),INDEX(Cards!$B$6:$I$9,MATCH(F163,Cards!$A$6:$A$9,0),7)-INDEX(Cards!$B$6:$I$9,MATCH(IF(F163-16=16,0,F163-16),Cards!$A$6:$A$9,0),7),INDEX(Cards!$B$6:$I$9,MATCH(F163,Cards!$A$6:$A$9,0),8)-INDEX(Cards!$B$6:$I$9,MATCH(IF(F163-16=16,0,F163-16),Cards!$A$6:$A$9,0),8)),"")</f>
        <v/>
      </c>
      <c r="J163" s="11" t="str">
        <f aca="false">IF(AND(B163&lt;&gt;"",C163&lt;&gt;"",C163&gt;B163),C163-B163,"")</f>
        <v/>
      </c>
      <c r="K163" s="16" t="str">
        <f aca="false">IF(J163="","",IF(ROUND(J163/C163,4)&gt;=0.1,ROUND(J163/C163,4),0))</f>
        <v/>
      </c>
    </row>
    <row r="164" customFormat="false" ht="15" hidden="false" customHeight="false" outlineLevel="0" collapsed="false">
      <c r="A164" s="7"/>
      <c r="B164" s="5"/>
      <c r="C164" s="5"/>
      <c r="D164" s="6"/>
      <c r="E164" s="12" t="str">
        <f aca="false">IF(D164="","",ROUND(D164/28.349523125,2))</f>
        <v/>
      </c>
      <c r="F164" s="10" t="str">
        <f aca="false">IF(E164="","",IF(E164&lt;16,0,IF(E164=16,16,CEILING(E164/16,1)*16)))</f>
        <v/>
      </c>
      <c r="G164" s="12" t="str">
        <f aca="false">IF(OR(E164="",E164&lt;=16),"",E164-FLOOR(E164-0.000001,16))</f>
        <v/>
      </c>
      <c r="H164" s="11" t="str">
        <f aca="false">IF(AND(G164&lt;&gt;"",G164&lt;=3,F164&lt;=48),MIN(INDEX(Cards!$B$6:$I$9,MATCH(F164,Cards!$A$6:$A$9,0),1)-INDEX(Cards!$B$6:$I$9,MATCH(IF(F164-16=16,0,F164-16),Cards!$A$6:$A$9,0),1),INDEX(Cards!$B$6:$I$9,MATCH(F164,Cards!$A$6:$A$9,0),2)-INDEX(Cards!$B$6:$I$9,MATCH(IF(F164-16=16,0,F164-16),Cards!$A$6:$A$9,0),2),INDEX(Cards!$B$6:$I$9,MATCH(F164,Cards!$A$6:$A$9,0),3)-INDEX(Cards!$B$6:$I$9,MATCH(IF(F164-16=16,0,F164-16),Cards!$A$6:$A$9,0),3),INDEX(Cards!$B$6:$I$9,MATCH(F164,Cards!$A$6:$A$9,0),4)-INDEX(Cards!$B$6:$I$9,MATCH(IF(F164-16=16,0,F164-16),Cards!$A$6:$A$9,0),4),INDEX(Cards!$B$6:$I$9,MATCH(F164,Cards!$A$6:$A$9,0),5)-INDEX(Cards!$B$6:$I$9,MATCH(IF(F164-16=16,0,F164-16),Cards!$A$6:$A$9,0),5),INDEX(Cards!$B$6:$I$9,MATCH(F164,Cards!$A$6:$A$9,0),6)-INDEX(Cards!$B$6:$I$9,MATCH(IF(F164-16=16,0,F164-16),Cards!$A$6:$A$9,0),6),INDEX(Cards!$B$6:$I$9,MATCH(F164,Cards!$A$6:$A$9,0),7)-INDEX(Cards!$B$6:$I$9,MATCH(IF(F164-16=16,0,F164-16),Cards!$A$6:$A$9,0),7),INDEX(Cards!$B$6:$I$9,MATCH(F164,Cards!$A$6:$A$9,0),8)-INDEX(Cards!$B$6:$I$9,MATCH(IF(F164-16=16,0,F164-16),Cards!$A$6:$A$9,0),8)),"")</f>
        <v/>
      </c>
      <c r="I164" s="11" t="str">
        <f aca="false">IF(AND(G164&lt;&gt;"",G164&lt;=3,F164&lt;=48),MAX(INDEX(Cards!$B$6:$I$9,MATCH(F164,Cards!$A$6:$A$9,0),1)-INDEX(Cards!$B$6:$I$9,MATCH(IF(F164-16=16,0,F164-16),Cards!$A$6:$A$9,0),1),INDEX(Cards!$B$6:$I$9,MATCH(F164,Cards!$A$6:$A$9,0),2)-INDEX(Cards!$B$6:$I$9,MATCH(IF(F164-16=16,0,F164-16),Cards!$A$6:$A$9,0),2),INDEX(Cards!$B$6:$I$9,MATCH(F164,Cards!$A$6:$A$9,0),3)-INDEX(Cards!$B$6:$I$9,MATCH(IF(F164-16=16,0,F164-16),Cards!$A$6:$A$9,0),3),INDEX(Cards!$B$6:$I$9,MATCH(F164,Cards!$A$6:$A$9,0),4)-INDEX(Cards!$B$6:$I$9,MATCH(IF(F164-16=16,0,F164-16),Cards!$A$6:$A$9,0),4),INDEX(Cards!$B$6:$I$9,MATCH(F164,Cards!$A$6:$A$9,0),5)-INDEX(Cards!$B$6:$I$9,MATCH(IF(F164-16=16,0,F164-16),Cards!$A$6:$A$9,0),5),INDEX(Cards!$B$6:$I$9,MATCH(F164,Cards!$A$6:$A$9,0),6)-INDEX(Cards!$B$6:$I$9,MATCH(IF(F164-16=16,0,F164-16),Cards!$A$6:$A$9,0),6),INDEX(Cards!$B$6:$I$9,MATCH(F164,Cards!$A$6:$A$9,0),7)-INDEX(Cards!$B$6:$I$9,MATCH(IF(F164-16=16,0,F164-16),Cards!$A$6:$A$9,0),7),INDEX(Cards!$B$6:$I$9,MATCH(F164,Cards!$A$6:$A$9,0),8)-INDEX(Cards!$B$6:$I$9,MATCH(IF(F164-16=16,0,F164-16),Cards!$A$6:$A$9,0),8)),"")</f>
        <v/>
      </c>
      <c r="J164" s="11" t="str">
        <f aca="false">IF(AND(B164&lt;&gt;"",C164&lt;&gt;"",C164&gt;B164),C164-B164,"")</f>
        <v/>
      </c>
      <c r="K164" s="16" t="str">
        <f aca="false">IF(J164="","",IF(ROUND(J164/C164,4)&gt;=0.1,ROUND(J164/C164,4),0))</f>
        <v/>
      </c>
    </row>
    <row r="165" customFormat="false" ht="15" hidden="false" customHeight="false" outlineLevel="0" collapsed="false">
      <c r="A165" s="7"/>
      <c r="B165" s="5"/>
      <c r="C165" s="5"/>
      <c r="D165" s="6"/>
      <c r="E165" s="12" t="str">
        <f aca="false">IF(D165="","",ROUND(D165/28.349523125,2))</f>
        <v/>
      </c>
      <c r="F165" s="10" t="str">
        <f aca="false">IF(E165="","",IF(E165&lt;16,0,IF(E165=16,16,CEILING(E165/16,1)*16)))</f>
        <v/>
      </c>
      <c r="G165" s="12" t="str">
        <f aca="false">IF(OR(E165="",E165&lt;=16),"",E165-FLOOR(E165-0.000001,16))</f>
        <v/>
      </c>
      <c r="H165" s="11" t="str">
        <f aca="false">IF(AND(G165&lt;&gt;"",G165&lt;=3,F165&lt;=48),MIN(INDEX(Cards!$B$6:$I$9,MATCH(F165,Cards!$A$6:$A$9,0),1)-INDEX(Cards!$B$6:$I$9,MATCH(IF(F165-16=16,0,F165-16),Cards!$A$6:$A$9,0),1),INDEX(Cards!$B$6:$I$9,MATCH(F165,Cards!$A$6:$A$9,0),2)-INDEX(Cards!$B$6:$I$9,MATCH(IF(F165-16=16,0,F165-16),Cards!$A$6:$A$9,0),2),INDEX(Cards!$B$6:$I$9,MATCH(F165,Cards!$A$6:$A$9,0),3)-INDEX(Cards!$B$6:$I$9,MATCH(IF(F165-16=16,0,F165-16),Cards!$A$6:$A$9,0),3),INDEX(Cards!$B$6:$I$9,MATCH(F165,Cards!$A$6:$A$9,0),4)-INDEX(Cards!$B$6:$I$9,MATCH(IF(F165-16=16,0,F165-16),Cards!$A$6:$A$9,0),4),INDEX(Cards!$B$6:$I$9,MATCH(F165,Cards!$A$6:$A$9,0),5)-INDEX(Cards!$B$6:$I$9,MATCH(IF(F165-16=16,0,F165-16),Cards!$A$6:$A$9,0),5),INDEX(Cards!$B$6:$I$9,MATCH(F165,Cards!$A$6:$A$9,0),6)-INDEX(Cards!$B$6:$I$9,MATCH(IF(F165-16=16,0,F165-16),Cards!$A$6:$A$9,0),6),INDEX(Cards!$B$6:$I$9,MATCH(F165,Cards!$A$6:$A$9,0),7)-INDEX(Cards!$B$6:$I$9,MATCH(IF(F165-16=16,0,F165-16),Cards!$A$6:$A$9,0),7),INDEX(Cards!$B$6:$I$9,MATCH(F165,Cards!$A$6:$A$9,0),8)-INDEX(Cards!$B$6:$I$9,MATCH(IF(F165-16=16,0,F165-16),Cards!$A$6:$A$9,0),8)),"")</f>
        <v/>
      </c>
      <c r="I165" s="11" t="str">
        <f aca="false">IF(AND(G165&lt;&gt;"",G165&lt;=3,F165&lt;=48),MAX(INDEX(Cards!$B$6:$I$9,MATCH(F165,Cards!$A$6:$A$9,0),1)-INDEX(Cards!$B$6:$I$9,MATCH(IF(F165-16=16,0,F165-16),Cards!$A$6:$A$9,0),1),INDEX(Cards!$B$6:$I$9,MATCH(F165,Cards!$A$6:$A$9,0),2)-INDEX(Cards!$B$6:$I$9,MATCH(IF(F165-16=16,0,F165-16),Cards!$A$6:$A$9,0),2),INDEX(Cards!$B$6:$I$9,MATCH(F165,Cards!$A$6:$A$9,0),3)-INDEX(Cards!$B$6:$I$9,MATCH(IF(F165-16=16,0,F165-16),Cards!$A$6:$A$9,0),3),INDEX(Cards!$B$6:$I$9,MATCH(F165,Cards!$A$6:$A$9,0),4)-INDEX(Cards!$B$6:$I$9,MATCH(IF(F165-16=16,0,F165-16),Cards!$A$6:$A$9,0),4),INDEX(Cards!$B$6:$I$9,MATCH(F165,Cards!$A$6:$A$9,0),5)-INDEX(Cards!$B$6:$I$9,MATCH(IF(F165-16=16,0,F165-16),Cards!$A$6:$A$9,0),5),INDEX(Cards!$B$6:$I$9,MATCH(F165,Cards!$A$6:$A$9,0),6)-INDEX(Cards!$B$6:$I$9,MATCH(IF(F165-16=16,0,F165-16),Cards!$A$6:$A$9,0),6),INDEX(Cards!$B$6:$I$9,MATCH(F165,Cards!$A$6:$A$9,0),7)-INDEX(Cards!$B$6:$I$9,MATCH(IF(F165-16=16,0,F165-16),Cards!$A$6:$A$9,0),7),INDEX(Cards!$B$6:$I$9,MATCH(F165,Cards!$A$6:$A$9,0),8)-INDEX(Cards!$B$6:$I$9,MATCH(IF(F165-16=16,0,F165-16),Cards!$A$6:$A$9,0),8)),"")</f>
        <v/>
      </c>
      <c r="J165" s="11" t="str">
        <f aca="false">IF(AND(B165&lt;&gt;"",C165&lt;&gt;"",C165&gt;B165),C165-B165,"")</f>
        <v/>
      </c>
      <c r="K165" s="16" t="str">
        <f aca="false">IF(J165="","",IF(ROUND(J165/C165,4)&gt;=0.1,ROUND(J165/C165,4),0))</f>
        <v/>
      </c>
    </row>
    <row r="166" customFormat="false" ht="15" hidden="false" customHeight="false" outlineLevel="0" collapsed="false">
      <c r="A166" s="7"/>
      <c r="B166" s="5"/>
      <c r="C166" s="5"/>
      <c r="D166" s="6"/>
      <c r="E166" s="12" t="str">
        <f aca="false">IF(D166="","",ROUND(D166/28.349523125,2))</f>
        <v/>
      </c>
      <c r="F166" s="10" t="str">
        <f aca="false">IF(E166="","",IF(E166&lt;16,0,IF(E166=16,16,CEILING(E166/16,1)*16)))</f>
        <v/>
      </c>
      <c r="G166" s="12" t="str">
        <f aca="false">IF(OR(E166="",E166&lt;=16),"",E166-FLOOR(E166-0.000001,16))</f>
        <v/>
      </c>
      <c r="H166" s="11" t="str">
        <f aca="false">IF(AND(G166&lt;&gt;"",G166&lt;=3,F166&lt;=48),MIN(INDEX(Cards!$B$6:$I$9,MATCH(F166,Cards!$A$6:$A$9,0),1)-INDEX(Cards!$B$6:$I$9,MATCH(IF(F166-16=16,0,F166-16),Cards!$A$6:$A$9,0),1),INDEX(Cards!$B$6:$I$9,MATCH(F166,Cards!$A$6:$A$9,0),2)-INDEX(Cards!$B$6:$I$9,MATCH(IF(F166-16=16,0,F166-16),Cards!$A$6:$A$9,0),2),INDEX(Cards!$B$6:$I$9,MATCH(F166,Cards!$A$6:$A$9,0),3)-INDEX(Cards!$B$6:$I$9,MATCH(IF(F166-16=16,0,F166-16),Cards!$A$6:$A$9,0),3),INDEX(Cards!$B$6:$I$9,MATCH(F166,Cards!$A$6:$A$9,0),4)-INDEX(Cards!$B$6:$I$9,MATCH(IF(F166-16=16,0,F166-16),Cards!$A$6:$A$9,0),4),INDEX(Cards!$B$6:$I$9,MATCH(F166,Cards!$A$6:$A$9,0),5)-INDEX(Cards!$B$6:$I$9,MATCH(IF(F166-16=16,0,F166-16),Cards!$A$6:$A$9,0),5),INDEX(Cards!$B$6:$I$9,MATCH(F166,Cards!$A$6:$A$9,0),6)-INDEX(Cards!$B$6:$I$9,MATCH(IF(F166-16=16,0,F166-16),Cards!$A$6:$A$9,0),6),INDEX(Cards!$B$6:$I$9,MATCH(F166,Cards!$A$6:$A$9,0),7)-INDEX(Cards!$B$6:$I$9,MATCH(IF(F166-16=16,0,F166-16),Cards!$A$6:$A$9,0),7),INDEX(Cards!$B$6:$I$9,MATCH(F166,Cards!$A$6:$A$9,0),8)-INDEX(Cards!$B$6:$I$9,MATCH(IF(F166-16=16,0,F166-16),Cards!$A$6:$A$9,0),8)),"")</f>
        <v/>
      </c>
      <c r="I166" s="11" t="str">
        <f aca="false">IF(AND(G166&lt;&gt;"",G166&lt;=3,F166&lt;=48),MAX(INDEX(Cards!$B$6:$I$9,MATCH(F166,Cards!$A$6:$A$9,0),1)-INDEX(Cards!$B$6:$I$9,MATCH(IF(F166-16=16,0,F166-16),Cards!$A$6:$A$9,0),1),INDEX(Cards!$B$6:$I$9,MATCH(F166,Cards!$A$6:$A$9,0),2)-INDEX(Cards!$B$6:$I$9,MATCH(IF(F166-16=16,0,F166-16),Cards!$A$6:$A$9,0),2),INDEX(Cards!$B$6:$I$9,MATCH(F166,Cards!$A$6:$A$9,0),3)-INDEX(Cards!$B$6:$I$9,MATCH(IF(F166-16=16,0,F166-16),Cards!$A$6:$A$9,0),3),INDEX(Cards!$B$6:$I$9,MATCH(F166,Cards!$A$6:$A$9,0),4)-INDEX(Cards!$B$6:$I$9,MATCH(IF(F166-16=16,0,F166-16),Cards!$A$6:$A$9,0),4),INDEX(Cards!$B$6:$I$9,MATCH(F166,Cards!$A$6:$A$9,0),5)-INDEX(Cards!$B$6:$I$9,MATCH(IF(F166-16=16,0,F166-16),Cards!$A$6:$A$9,0),5),INDEX(Cards!$B$6:$I$9,MATCH(F166,Cards!$A$6:$A$9,0),6)-INDEX(Cards!$B$6:$I$9,MATCH(IF(F166-16=16,0,F166-16),Cards!$A$6:$A$9,0),6),INDEX(Cards!$B$6:$I$9,MATCH(F166,Cards!$A$6:$A$9,0),7)-INDEX(Cards!$B$6:$I$9,MATCH(IF(F166-16=16,0,F166-16),Cards!$A$6:$A$9,0),7),INDEX(Cards!$B$6:$I$9,MATCH(F166,Cards!$A$6:$A$9,0),8)-INDEX(Cards!$B$6:$I$9,MATCH(IF(F166-16=16,0,F166-16),Cards!$A$6:$A$9,0),8)),"")</f>
        <v/>
      </c>
      <c r="J166" s="11" t="str">
        <f aca="false">IF(AND(B166&lt;&gt;"",C166&lt;&gt;"",C166&gt;B166),C166-B166,"")</f>
        <v/>
      </c>
      <c r="K166" s="16" t="str">
        <f aca="false">IF(J166="","",IF(ROUND(J166/C166,4)&gt;=0.1,ROUND(J166/C166,4),0))</f>
        <v/>
      </c>
    </row>
    <row r="167" customFormat="false" ht="15" hidden="false" customHeight="false" outlineLevel="0" collapsed="false">
      <c r="A167" s="7"/>
      <c r="B167" s="5"/>
      <c r="C167" s="5"/>
      <c r="D167" s="6"/>
      <c r="E167" s="12" t="str">
        <f aca="false">IF(D167="","",ROUND(D167/28.349523125,2))</f>
        <v/>
      </c>
      <c r="F167" s="10" t="str">
        <f aca="false">IF(E167="","",IF(E167&lt;16,0,IF(E167=16,16,CEILING(E167/16,1)*16)))</f>
        <v/>
      </c>
      <c r="G167" s="12" t="str">
        <f aca="false">IF(OR(E167="",E167&lt;=16),"",E167-FLOOR(E167-0.000001,16))</f>
        <v/>
      </c>
      <c r="H167" s="11" t="str">
        <f aca="false">IF(AND(G167&lt;&gt;"",G167&lt;=3,F167&lt;=48),MIN(INDEX(Cards!$B$6:$I$9,MATCH(F167,Cards!$A$6:$A$9,0),1)-INDEX(Cards!$B$6:$I$9,MATCH(IF(F167-16=16,0,F167-16),Cards!$A$6:$A$9,0),1),INDEX(Cards!$B$6:$I$9,MATCH(F167,Cards!$A$6:$A$9,0),2)-INDEX(Cards!$B$6:$I$9,MATCH(IF(F167-16=16,0,F167-16),Cards!$A$6:$A$9,0),2),INDEX(Cards!$B$6:$I$9,MATCH(F167,Cards!$A$6:$A$9,0),3)-INDEX(Cards!$B$6:$I$9,MATCH(IF(F167-16=16,0,F167-16),Cards!$A$6:$A$9,0),3),INDEX(Cards!$B$6:$I$9,MATCH(F167,Cards!$A$6:$A$9,0),4)-INDEX(Cards!$B$6:$I$9,MATCH(IF(F167-16=16,0,F167-16),Cards!$A$6:$A$9,0),4),INDEX(Cards!$B$6:$I$9,MATCH(F167,Cards!$A$6:$A$9,0),5)-INDEX(Cards!$B$6:$I$9,MATCH(IF(F167-16=16,0,F167-16),Cards!$A$6:$A$9,0),5),INDEX(Cards!$B$6:$I$9,MATCH(F167,Cards!$A$6:$A$9,0),6)-INDEX(Cards!$B$6:$I$9,MATCH(IF(F167-16=16,0,F167-16),Cards!$A$6:$A$9,0),6),INDEX(Cards!$B$6:$I$9,MATCH(F167,Cards!$A$6:$A$9,0),7)-INDEX(Cards!$B$6:$I$9,MATCH(IF(F167-16=16,0,F167-16),Cards!$A$6:$A$9,0),7),INDEX(Cards!$B$6:$I$9,MATCH(F167,Cards!$A$6:$A$9,0),8)-INDEX(Cards!$B$6:$I$9,MATCH(IF(F167-16=16,0,F167-16),Cards!$A$6:$A$9,0),8)),"")</f>
        <v/>
      </c>
      <c r="I167" s="11" t="str">
        <f aca="false">IF(AND(G167&lt;&gt;"",G167&lt;=3,F167&lt;=48),MAX(INDEX(Cards!$B$6:$I$9,MATCH(F167,Cards!$A$6:$A$9,0),1)-INDEX(Cards!$B$6:$I$9,MATCH(IF(F167-16=16,0,F167-16),Cards!$A$6:$A$9,0),1),INDEX(Cards!$B$6:$I$9,MATCH(F167,Cards!$A$6:$A$9,0),2)-INDEX(Cards!$B$6:$I$9,MATCH(IF(F167-16=16,0,F167-16),Cards!$A$6:$A$9,0),2),INDEX(Cards!$B$6:$I$9,MATCH(F167,Cards!$A$6:$A$9,0),3)-INDEX(Cards!$B$6:$I$9,MATCH(IF(F167-16=16,0,F167-16),Cards!$A$6:$A$9,0),3),INDEX(Cards!$B$6:$I$9,MATCH(F167,Cards!$A$6:$A$9,0),4)-INDEX(Cards!$B$6:$I$9,MATCH(IF(F167-16=16,0,F167-16),Cards!$A$6:$A$9,0),4),INDEX(Cards!$B$6:$I$9,MATCH(F167,Cards!$A$6:$A$9,0),5)-INDEX(Cards!$B$6:$I$9,MATCH(IF(F167-16=16,0,F167-16),Cards!$A$6:$A$9,0),5),INDEX(Cards!$B$6:$I$9,MATCH(F167,Cards!$A$6:$A$9,0),6)-INDEX(Cards!$B$6:$I$9,MATCH(IF(F167-16=16,0,F167-16),Cards!$A$6:$A$9,0),6),INDEX(Cards!$B$6:$I$9,MATCH(F167,Cards!$A$6:$A$9,0),7)-INDEX(Cards!$B$6:$I$9,MATCH(IF(F167-16=16,0,F167-16),Cards!$A$6:$A$9,0),7),INDEX(Cards!$B$6:$I$9,MATCH(F167,Cards!$A$6:$A$9,0),8)-INDEX(Cards!$B$6:$I$9,MATCH(IF(F167-16=16,0,F167-16),Cards!$A$6:$A$9,0),8)),"")</f>
        <v/>
      </c>
      <c r="J167" s="11" t="str">
        <f aca="false">IF(AND(B167&lt;&gt;"",C167&lt;&gt;"",C167&gt;B167),C167-B167,"")</f>
        <v/>
      </c>
      <c r="K167" s="16" t="str">
        <f aca="false">IF(J167="","",IF(ROUND(J167/C167,4)&gt;=0.1,ROUND(J167/C167,4),0))</f>
        <v/>
      </c>
    </row>
    <row r="168" customFormat="false" ht="15" hidden="false" customHeight="false" outlineLevel="0" collapsed="false">
      <c r="A168" s="7"/>
      <c r="B168" s="5"/>
      <c r="C168" s="5"/>
      <c r="D168" s="6"/>
      <c r="E168" s="12" t="str">
        <f aca="false">IF(D168="","",ROUND(D168/28.349523125,2))</f>
        <v/>
      </c>
      <c r="F168" s="10" t="str">
        <f aca="false">IF(E168="","",IF(E168&lt;16,0,IF(E168=16,16,CEILING(E168/16,1)*16)))</f>
        <v/>
      </c>
      <c r="G168" s="12" t="str">
        <f aca="false">IF(OR(E168="",E168&lt;=16),"",E168-FLOOR(E168-0.000001,16))</f>
        <v/>
      </c>
      <c r="H168" s="11" t="str">
        <f aca="false">IF(AND(G168&lt;&gt;"",G168&lt;=3,F168&lt;=48),MIN(INDEX(Cards!$B$6:$I$9,MATCH(F168,Cards!$A$6:$A$9,0),1)-INDEX(Cards!$B$6:$I$9,MATCH(IF(F168-16=16,0,F168-16),Cards!$A$6:$A$9,0),1),INDEX(Cards!$B$6:$I$9,MATCH(F168,Cards!$A$6:$A$9,0),2)-INDEX(Cards!$B$6:$I$9,MATCH(IF(F168-16=16,0,F168-16),Cards!$A$6:$A$9,0),2),INDEX(Cards!$B$6:$I$9,MATCH(F168,Cards!$A$6:$A$9,0),3)-INDEX(Cards!$B$6:$I$9,MATCH(IF(F168-16=16,0,F168-16),Cards!$A$6:$A$9,0),3),INDEX(Cards!$B$6:$I$9,MATCH(F168,Cards!$A$6:$A$9,0),4)-INDEX(Cards!$B$6:$I$9,MATCH(IF(F168-16=16,0,F168-16),Cards!$A$6:$A$9,0),4),INDEX(Cards!$B$6:$I$9,MATCH(F168,Cards!$A$6:$A$9,0),5)-INDEX(Cards!$B$6:$I$9,MATCH(IF(F168-16=16,0,F168-16),Cards!$A$6:$A$9,0),5),INDEX(Cards!$B$6:$I$9,MATCH(F168,Cards!$A$6:$A$9,0),6)-INDEX(Cards!$B$6:$I$9,MATCH(IF(F168-16=16,0,F168-16),Cards!$A$6:$A$9,0),6),INDEX(Cards!$B$6:$I$9,MATCH(F168,Cards!$A$6:$A$9,0),7)-INDEX(Cards!$B$6:$I$9,MATCH(IF(F168-16=16,0,F168-16),Cards!$A$6:$A$9,0),7),INDEX(Cards!$B$6:$I$9,MATCH(F168,Cards!$A$6:$A$9,0),8)-INDEX(Cards!$B$6:$I$9,MATCH(IF(F168-16=16,0,F168-16),Cards!$A$6:$A$9,0),8)),"")</f>
        <v/>
      </c>
      <c r="I168" s="11" t="str">
        <f aca="false">IF(AND(G168&lt;&gt;"",G168&lt;=3,F168&lt;=48),MAX(INDEX(Cards!$B$6:$I$9,MATCH(F168,Cards!$A$6:$A$9,0),1)-INDEX(Cards!$B$6:$I$9,MATCH(IF(F168-16=16,0,F168-16),Cards!$A$6:$A$9,0),1),INDEX(Cards!$B$6:$I$9,MATCH(F168,Cards!$A$6:$A$9,0),2)-INDEX(Cards!$B$6:$I$9,MATCH(IF(F168-16=16,0,F168-16),Cards!$A$6:$A$9,0),2),INDEX(Cards!$B$6:$I$9,MATCH(F168,Cards!$A$6:$A$9,0),3)-INDEX(Cards!$B$6:$I$9,MATCH(IF(F168-16=16,0,F168-16),Cards!$A$6:$A$9,0),3),INDEX(Cards!$B$6:$I$9,MATCH(F168,Cards!$A$6:$A$9,0),4)-INDEX(Cards!$B$6:$I$9,MATCH(IF(F168-16=16,0,F168-16),Cards!$A$6:$A$9,0),4),INDEX(Cards!$B$6:$I$9,MATCH(F168,Cards!$A$6:$A$9,0),5)-INDEX(Cards!$B$6:$I$9,MATCH(IF(F168-16=16,0,F168-16),Cards!$A$6:$A$9,0),5),INDEX(Cards!$B$6:$I$9,MATCH(F168,Cards!$A$6:$A$9,0),6)-INDEX(Cards!$B$6:$I$9,MATCH(IF(F168-16=16,0,F168-16),Cards!$A$6:$A$9,0),6),INDEX(Cards!$B$6:$I$9,MATCH(F168,Cards!$A$6:$A$9,0),7)-INDEX(Cards!$B$6:$I$9,MATCH(IF(F168-16=16,0,F168-16),Cards!$A$6:$A$9,0),7),INDEX(Cards!$B$6:$I$9,MATCH(F168,Cards!$A$6:$A$9,0),8)-INDEX(Cards!$B$6:$I$9,MATCH(IF(F168-16=16,0,F168-16),Cards!$A$6:$A$9,0),8)),"")</f>
        <v/>
      </c>
      <c r="J168" s="11" t="str">
        <f aca="false">IF(AND(B168&lt;&gt;"",C168&lt;&gt;"",C168&gt;B168),C168-B168,"")</f>
        <v/>
      </c>
      <c r="K168" s="16" t="str">
        <f aca="false">IF(J168="","",IF(ROUND(J168/C168,4)&gt;=0.1,ROUND(J168/C168,4),0))</f>
        <v/>
      </c>
    </row>
    <row r="169" customFormat="false" ht="15" hidden="false" customHeight="false" outlineLevel="0" collapsed="false">
      <c r="A169" s="7"/>
      <c r="B169" s="5"/>
      <c r="C169" s="5"/>
      <c r="D169" s="6"/>
      <c r="E169" s="12" t="str">
        <f aca="false">IF(D169="","",ROUND(D169/28.349523125,2))</f>
        <v/>
      </c>
      <c r="F169" s="10" t="str">
        <f aca="false">IF(E169="","",IF(E169&lt;16,0,IF(E169=16,16,CEILING(E169/16,1)*16)))</f>
        <v/>
      </c>
      <c r="G169" s="12" t="str">
        <f aca="false">IF(OR(E169="",E169&lt;=16),"",E169-FLOOR(E169-0.000001,16))</f>
        <v/>
      </c>
      <c r="H169" s="11" t="str">
        <f aca="false">IF(AND(G169&lt;&gt;"",G169&lt;=3,F169&lt;=48),MIN(INDEX(Cards!$B$6:$I$9,MATCH(F169,Cards!$A$6:$A$9,0),1)-INDEX(Cards!$B$6:$I$9,MATCH(IF(F169-16=16,0,F169-16),Cards!$A$6:$A$9,0),1),INDEX(Cards!$B$6:$I$9,MATCH(F169,Cards!$A$6:$A$9,0),2)-INDEX(Cards!$B$6:$I$9,MATCH(IF(F169-16=16,0,F169-16),Cards!$A$6:$A$9,0),2),INDEX(Cards!$B$6:$I$9,MATCH(F169,Cards!$A$6:$A$9,0),3)-INDEX(Cards!$B$6:$I$9,MATCH(IF(F169-16=16,0,F169-16),Cards!$A$6:$A$9,0),3),INDEX(Cards!$B$6:$I$9,MATCH(F169,Cards!$A$6:$A$9,0),4)-INDEX(Cards!$B$6:$I$9,MATCH(IF(F169-16=16,0,F169-16),Cards!$A$6:$A$9,0),4),INDEX(Cards!$B$6:$I$9,MATCH(F169,Cards!$A$6:$A$9,0),5)-INDEX(Cards!$B$6:$I$9,MATCH(IF(F169-16=16,0,F169-16),Cards!$A$6:$A$9,0),5),INDEX(Cards!$B$6:$I$9,MATCH(F169,Cards!$A$6:$A$9,0),6)-INDEX(Cards!$B$6:$I$9,MATCH(IF(F169-16=16,0,F169-16),Cards!$A$6:$A$9,0),6),INDEX(Cards!$B$6:$I$9,MATCH(F169,Cards!$A$6:$A$9,0),7)-INDEX(Cards!$B$6:$I$9,MATCH(IF(F169-16=16,0,F169-16),Cards!$A$6:$A$9,0),7),INDEX(Cards!$B$6:$I$9,MATCH(F169,Cards!$A$6:$A$9,0),8)-INDEX(Cards!$B$6:$I$9,MATCH(IF(F169-16=16,0,F169-16),Cards!$A$6:$A$9,0),8)),"")</f>
        <v/>
      </c>
      <c r="I169" s="11" t="str">
        <f aca="false">IF(AND(G169&lt;&gt;"",G169&lt;=3,F169&lt;=48),MAX(INDEX(Cards!$B$6:$I$9,MATCH(F169,Cards!$A$6:$A$9,0),1)-INDEX(Cards!$B$6:$I$9,MATCH(IF(F169-16=16,0,F169-16),Cards!$A$6:$A$9,0),1),INDEX(Cards!$B$6:$I$9,MATCH(F169,Cards!$A$6:$A$9,0),2)-INDEX(Cards!$B$6:$I$9,MATCH(IF(F169-16=16,0,F169-16),Cards!$A$6:$A$9,0),2),INDEX(Cards!$B$6:$I$9,MATCH(F169,Cards!$A$6:$A$9,0),3)-INDEX(Cards!$B$6:$I$9,MATCH(IF(F169-16=16,0,F169-16),Cards!$A$6:$A$9,0),3),INDEX(Cards!$B$6:$I$9,MATCH(F169,Cards!$A$6:$A$9,0),4)-INDEX(Cards!$B$6:$I$9,MATCH(IF(F169-16=16,0,F169-16),Cards!$A$6:$A$9,0),4),INDEX(Cards!$B$6:$I$9,MATCH(F169,Cards!$A$6:$A$9,0),5)-INDEX(Cards!$B$6:$I$9,MATCH(IF(F169-16=16,0,F169-16),Cards!$A$6:$A$9,0),5),INDEX(Cards!$B$6:$I$9,MATCH(F169,Cards!$A$6:$A$9,0),6)-INDEX(Cards!$B$6:$I$9,MATCH(IF(F169-16=16,0,F169-16),Cards!$A$6:$A$9,0),6),INDEX(Cards!$B$6:$I$9,MATCH(F169,Cards!$A$6:$A$9,0),7)-INDEX(Cards!$B$6:$I$9,MATCH(IF(F169-16=16,0,F169-16),Cards!$A$6:$A$9,0),7),INDEX(Cards!$B$6:$I$9,MATCH(F169,Cards!$A$6:$A$9,0),8)-INDEX(Cards!$B$6:$I$9,MATCH(IF(F169-16=16,0,F169-16),Cards!$A$6:$A$9,0),8)),"")</f>
        <v/>
      </c>
      <c r="J169" s="11" t="str">
        <f aca="false">IF(AND(B169&lt;&gt;"",C169&lt;&gt;"",C169&gt;B169),C169-B169,"")</f>
        <v/>
      </c>
      <c r="K169" s="16" t="str">
        <f aca="false">IF(J169="","",IF(ROUND(J169/C169,4)&gt;=0.1,ROUND(J169/C169,4),0))</f>
        <v/>
      </c>
    </row>
    <row r="170" customFormat="false" ht="15" hidden="false" customHeight="false" outlineLevel="0" collapsed="false">
      <c r="A170" s="7"/>
      <c r="B170" s="5"/>
      <c r="C170" s="5"/>
      <c r="D170" s="6"/>
      <c r="E170" s="12" t="str">
        <f aca="false">IF(D170="","",ROUND(D170/28.349523125,2))</f>
        <v/>
      </c>
      <c r="F170" s="10" t="str">
        <f aca="false">IF(E170="","",IF(E170&lt;16,0,IF(E170=16,16,CEILING(E170/16,1)*16)))</f>
        <v/>
      </c>
      <c r="G170" s="12" t="str">
        <f aca="false">IF(OR(E170="",E170&lt;=16),"",E170-FLOOR(E170-0.000001,16))</f>
        <v/>
      </c>
      <c r="H170" s="11" t="str">
        <f aca="false">IF(AND(G170&lt;&gt;"",G170&lt;=3,F170&lt;=48),MIN(INDEX(Cards!$B$6:$I$9,MATCH(F170,Cards!$A$6:$A$9,0),1)-INDEX(Cards!$B$6:$I$9,MATCH(IF(F170-16=16,0,F170-16),Cards!$A$6:$A$9,0),1),INDEX(Cards!$B$6:$I$9,MATCH(F170,Cards!$A$6:$A$9,0),2)-INDEX(Cards!$B$6:$I$9,MATCH(IF(F170-16=16,0,F170-16),Cards!$A$6:$A$9,0),2),INDEX(Cards!$B$6:$I$9,MATCH(F170,Cards!$A$6:$A$9,0),3)-INDEX(Cards!$B$6:$I$9,MATCH(IF(F170-16=16,0,F170-16),Cards!$A$6:$A$9,0),3),INDEX(Cards!$B$6:$I$9,MATCH(F170,Cards!$A$6:$A$9,0),4)-INDEX(Cards!$B$6:$I$9,MATCH(IF(F170-16=16,0,F170-16),Cards!$A$6:$A$9,0),4),INDEX(Cards!$B$6:$I$9,MATCH(F170,Cards!$A$6:$A$9,0),5)-INDEX(Cards!$B$6:$I$9,MATCH(IF(F170-16=16,0,F170-16),Cards!$A$6:$A$9,0),5),INDEX(Cards!$B$6:$I$9,MATCH(F170,Cards!$A$6:$A$9,0),6)-INDEX(Cards!$B$6:$I$9,MATCH(IF(F170-16=16,0,F170-16),Cards!$A$6:$A$9,0),6),INDEX(Cards!$B$6:$I$9,MATCH(F170,Cards!$A$6:$A$9,0),7)-INDEX(Cards!$B$6:$I$9,MATCH(IF(F170-16=16,0,F170-16),Cards!$A$6:$A$9,0),7),INDEX(Cards!$B$6:$I$9,MATCH(F170,Cards!$A$6:$A$9,0),8)-INDEX(Cards!$B$6:$I$9,MATCH(IF(F170-16=16,0,F170-16),Cards!$A$6:$A$9,0),8)),"")</f>
        <v/>
      </c>
      <c r="I170" s="11" t="str">
        <f aca="false">IF(AND(G170&lt;&gt;"",G170&lt;=3,F170&lt;=48),MAX(INDEX(Cards!$B$6:$I$9,MATCH(F170,Cards!$A$6:$A$9,0),1)-INDEX(Cards!$B$6:$I$9,MATCH(IF(F170-16=16,0,F170-16),Cards!$A$6:$A$9,0),1),INDEX(Cards!$B$6:$I$9,MATCH(F170,Cards!$A$6:$A$9,0),2)-INDEX(Cards!$B$6:$I$9,MATCH(IF(F170-16=16,0,F170-16),Cards!$A$6:$A$9,0),2),INDEX(Cards!$B$6:$I$9,MATCH(F170,Cards!$A$6:$A$9,0),3)-INDEX(Cards!$B$6:$I$9,MATCH(IF(F170-16=16,0,F170-16),Cards!$A$6:$A$9,0),3),INDEX(Cards!$B$6:$I$9,MATCH(F170,Cards!$A$6:$A$9,0),4)-INDEX(Cards!$B$6:$I$9,MATCH(IF(F170-16=16,0,F170-16),Cards!$A$6:$A$9,0),4),INDEX(Cards!$B$6:$I$9,MATCH(F170,Cards!$A$6:$A$9,0),5)-INDEX(Cards!$B$6:$I$9,MATCH(IF(F170-16=16,0,F170-16),Cards!$A$6:$A$9,0),5),INDEX(Cards!$B$6:$I$9,MATCH(F170,Cards!$A$6:$A$9,0),6)-INDEX(Cards!$B$6:$I$9,MATCH(IF(F170-16=16,0,F170-16),Cards!$A$6:$A$9,0),6),INDEX(Cards!$B$6:$I$9,MATCH(F170,Cards!$A$6:$A$9,0),7)-INDEX(Cards!$B$6:$I$9,MATCH(IF(F170-16=16,0,F170-16),Cards!$A$6:$A$9,0),7),INDEX(Cards!$B$6:$I$9,MATCH(F170,Cards!$A$6:$A$9,0),8)-INDEX(Cards!$B$6:$I$9,MATCH(IF(F170-16=16,0,F170-16),Cards!$A$6:$A$9,0),8)),"")</f>
        <v/>
      </c>
      <c r="J170" s="11" t="str">
        <f aca="false">IF(AND(B170&lt;&gt;"",C170&lt;&gt;"",C170&gt;B170),C170-B170,"")</f>
        <v/>
      </c>
      <c r="K170" s="16" t="str">
        <f aca="false">IF(J170="","",IF(ROUND(J170/C170,4)&gt;=0.1,ROUND(J170/C170,4),0))</f>
        <v/>
      </c>
    </row>
    <row r="171" customFormat="false" ht="15" hidden="false" customHeight="false" outlineLevel="0" collapsed="false">
      <c r="A171" s="7"/>
      <c r="B171" s="5"/>
      <c r="C171" s="5"/>
      <c r="D171" s="6"/>
      <c r="E171" s="12" t="str">
        <f aca="false">IF(D171="","",ROUND(D171/28.349523125,2))</f>
        <v/>
      </c>
      <c r="F171" s="10" t="str">
        <f aca="false">IF(E171="","",IF(E171&lt;16,0,IF(E171=16,16,CEILING(E171/16,1)*16)))</f>
        <v/>
      </c>
      <c r="G171" s="12" t="str">
        <f aca="false">IF(OR(E171="",E171&lt;=16),"",E171-FLOOR(E171-0.000001,16))</f>
        <v/>
      </c>
      <c r="H171" s="11" t="str">
        <f aca="false">IF(AND(G171&lt;&gt;"",G171&lt;=3,F171&lt;=48),MIN(INDEX(Cards!$B$6:$I$9,MATCH(F171,Cards!$A$6:$A$9,0),1)-INDEX(Cards!$B$6:$I$9,MATCH(IF(F171-16=16,0,F171-16),Cards!$A$6:$A$9,0),1),INDEX(Cards!$B$6:$I$9,MATCH(F171,Cards!$A$6:$A$9,0),2)-INDEX(Cards!$B$6:$I$9,MATCH(IF(F171-16=16,0,F171-16),Cards!$A$6:$A$9,0),2),INDEX(Cards!$B$6:$I$9,MATCH(F171,Cards!$A$6:$A$9,0),3)-INDEX(Cards!$B$6:$I$9,MATCH(IF(F171-16=16,0,F171-16),Cards!$A$6:$A$9,0),3),INDEX(Cards!$B$6:$I$9,MATCH(F171,Cards!$A$6:$A$9,0),4)-INDEX(Cards!$B$6:$I$9,MATCH(IF(F171-16=16,0,F171-16),Cards!$A$6:$A$9,0),4),INDEX(Cards!$B$6:$I$9,MATCH(F171,Cards!$A$6:$A$9,0),5)-INDEX(Cards!$B$6:$I$9,MATCH(IF(F171-16=16,0,F171-16),Cards!$A$6:$A$9,0),5),INDEX(Cards!$B$6:$I$9,MATCH(F171,Cards!$A$6:$A$9,0),6)-INDEX(Cards!$B$6:$I$9,MATCH(IF(F171-16=16,0,F171-16),Cards!$A$6:$A$9,0),6),INDEX(Cards!$B$6:$I$9,MATCH(F171,Cards!$A$6:$A$9,0),7)-INDEX(Cards!$B$6:$I$9,MATCH(IF(F171-16=16,0,F171-16),Cards!$A$6:$A$9,0),7),INDEX(Cards!$B$6:$I$9,MATCH(F171,Cards!$A$6:$A$9,0),8)-INDEX(Cards!$B$6:$I$9,MATCH(IF(F171-16=16,0,F171-16),Cards!$A$6:$A$9,0),8)),"")</f>
        <v/>
      </c>
      <c r="I171" s="11" t="str">
        <f aca="false">IF(AND(G171&lt;&gt;"",G171&lt;=3,F171&lt;=48),MAX(INDEX(Cards!$B$6:$I$9,MATCH(F171,Cards!$A$6:$A$9,0),1)-INDEX(Cards!$B$6:$I$9,MATCH(IF(F171-16=16,0,F171-16),Cards!$A$6:$A$9,0),1),INDEX(Cards!$B$6:$I$9,MATCH(F171,Cards!$A$6:$A$9,0),2)-INDEX(Cards!$B$6:$I$9,MATCH(IF(F171-16=16,0,F171-16),Cards!$A$6:$A$9,0),2),INDEX(Cards!$B$6:$I$9,MATCH(F171,Cards!$A$6:$A$9,0),3)-INDEX(Cards!$B$6:$I$9,MATCH(IF(F171-16=16,0,F171-16),Cards!$A$6:$A$9,0),3),INDEX(Cards!$B$6:$I$9,MATCH(F171,Cards!$A$6:$A$9,0),4)-INDEX(Cards!$B$6:$I$9,MATCH(IF(F171-16=16,0,F171-16),Cards!$A$6:$A$9,0),4),INDEX(Cards!$B$6:$I$9,MATCH(F171,Cards!$A$6:$A$9,0),5)-INDEX(Cards!$B$6:$I$9,MATCH(IF(F171-16=16,0,F171-16),Cards!$A$6:$A$9,0),5),INDEX(Cards!$B$6:$I$9,MATCH(F171,Cards!$A$6:$A$9,0),6)-INDEX(Cards!$B$6:$I$9,MATCH(IF(F171-16=16,0,F171-16),Cards!$A$6:$A$9,0),6),INDEX(Cards!$B$6:$I$9,MATCH(F171,Cards!$A$6:$A$9,0),7)-INDEX(Cards!$B$6:$I$9,MATCH(IF(F171-16=16,0,F171-16),Cards!$A$6:$A$9,0),7),INDEX(Cards!$B$6:$I$9,MATCH(F171,Cards!$A$6:$A$9,0),8)-INDEX(Cards!$B$6:$I$9,MATCH(IF(F171-16=16,0,F171-16),Cards!$A$6:$A$9,0),8)),"")</f>
        <v/>
      </c>
      <c r="J171" s="11" t="str">
        <f aca="false">IF(AND(B171&lt;&gt;"",C171&lt;&gt;"",C171&gt;B171),C171-B171,"")</f>
        <v/>
      </c>
      <c r="K171" s="16" t="str">
        <f aca="false">IF(J171="","",IF(ROUND(J171/C171,4)&gt;=0.1,ROUND(J171/C171,4),0))</f>
        <v/>
      </c>
    </row>
    <row r="172" customFormat="false" ht="15" hidden="false" customHeight="false" outlineLevel="0" collapsed="false">
      <c r="A172" s="7"/>
      <c r="B172" s="5"/>
      <c r="C172" s="5"/>
      <c r="D172" s="6"/>
      <c r="E172" s="12" t="str">
        <f aca="false">IF(D172="","",ROUND(D172/28.349523125,2))</f>
        <v/>
      </c>
      <c r="F172" s="10" t="str">
        <f aca="false">IF(E172="","",IF(E172&lt;16,0,IF(E172=16,16,CEILING(E172/16,1)*16)))</f>
        <v/>
      </c>
      <c r="G172" s="12" t="str">
        <f aca="false">IF(OR(E172="",E172&lt;=16),"",E172-FLOOR(E172-0.000001,16))</f>
        <v/>
      </c>
      <c r="H172" s="11" t="str">
        <f aca="false">IF(AND(G172&lt;&gt;"",G172&lt;=3,F172&lt;=48),MIN(INDEX(Cards!$B$6:$I$9,MATCH(F172,Cards!$A$6:$A$9,0),1)-INDEX(Cards!$B$6:$I$9,MATCH(IF(F172-16=16,0,F172-16),Cards!$A$6:$A$9,0),1),INDEX(Cards!$B$6:$I$9,MATCH(F172,Cards!$A$6:$A$9,0),2)-INDEX(Cards!$B$6:$I$9,MATCH(IF(F172-16=16,0,F172-16),Cards!$A$6:$A$9,0),2),INDEX(Cards!$B$6:$I$9,MATCH(F172,Cards!$A$6:$A$9,0),3)-INDEX(Cards!$B$6:$I$9,MATCH(IF(F172-16=16,0,F172-16),Cards!$A$6:$A$9,0),3),INDEX(Cards!$B$6:$I$9,MATCH(F172,Cards!$A$6:$A$9,0),4)-INDEX(Cards!$B$6:$I$9,MATCH(IF(F172-16=16,0,F172-16),Cards!$A$6:$A$9,0),4),INDEX(Cards!$B$6:$I$9,MATCH(F172,Cards!$A$6:$A$9,0),5)-INDEX(Cards!$B$6:$I$9,MATCH(IF(F172-16=16,0,F172-16),Cards!$A$6:$A$9,0),5),INDEX(Cards!$B$6:$I$9,MATCH(F172,Cards!$A$6:$A$9,0),6)-INDEX(Cards!$B$6:$I$9,MATCH(IF(F172-16=16,0,F172-16),Cards!$A$6:$A$9,0),6),INDEX(Cards!$B$6:$I$9,MATCH(F172,Cards!$A$6:$A$9,0),7)-INDEX(Cards!$B$6:$I$9,MATCH(IF(F172-16=16,0,F172-16),Cards!$A$6:$A$9,0),7),INDEX(Cards!$B$6:$I$9,MATCH(F172,Cards!$A$6:$A$9,0),8)-INDEX(Cards!$B$6:$I$9,MATCH(IF(F172-16=16,0,F172-16),Cards!$A$6:$A$9,0),8)),"")</f>
        <v/>
      </c>
      <c r="I172" s="11" t="str">
        <f aca="false">IF(AND(G172&lt;&gt;"",G172&lt;=3,F172&lt;=48),MAX(INDEX(Cards!$B$6:$I$9,MATCH(F172,Cards!$A$6:$A$9,0),1)-INDEX(Cards!$B$6:$I$9,MATCH(IF(F172-16=16,0,F172-16),Cards!$A$6:$A$9,0),1),INDEX(Cards!$B$6:$I$9,MATCH(F172,Cards!$A$6:$A$9,0),2)-INDEX(Cards!$B$6:$I$9,MATCH(IF(F172-16=16,0,F172-16),Cards!$A$6:$A$9,0),2),INDEX(Cards!$B$6:$I$9,MATCH(F172,Cards!$A$6:$A$9,0),3)-INDEX(Cards!$B$6:$I$9,MATCH(IF(F172-16=16,0,F172-16),Cards!$A$6:$A$9,0),3),INDEX(Cards!$B$6:$I$9,MATCH(F172,Cards!$A$6:$A$9,0),4)-INDEX(Cards!$B$6:$I$9,MATCH(IF(F172-16=16,0,F172-16),Cards!$A$6:$A$9,0),4),INDEX(Cards!$B$6:$I$9,MATCH(F172,Cards!$A$6:$A$9,0),5)-INDEX(Cards!$B$6:$I$9,MATCH(IF(F172-16=16,0,F172-16),Cards!$A$6:$A$9,0),5),INDEX(Cards!$B$6:$I$9,MATCH(F172,Cards!$A$6:$A$9,0),6)-INDEX(Cards!$B$6:$I$9,MATCH(IF(F172-16=16,0,F172-16),Cards!$A$6:$A$9,0),6),INDEX(Cards!$B$6:$I$9,MATCH(F172,Cards!$A$6:$A$9,0),7)-INDEX(Cards!$B$6:$I$9,MATCH(IF(F172-16=16,0,F172-16),Cards!$A$6:$A$9,0),7),INDEX(Cards!$B$6:$I$9,MATCH(F172,Cards!$A$6:$A$9,0),8)-INDEX(Cards!$B$6:$I$9,MATCH(IF(F172-16=16,0,F172-16),Cards!$A$6:$A$9,0),8)),"")</f>
        <v/>
      </c>
      <c r="J172" s="11" t="str">
        <f aca="false">IF(AND(B172&lt;&gt;"",C172&lt;&gt;"",C172&gt;B172),C172-B172,"")</f>
        <v/>
      </c>
      <c r="K172" s="16" t="str">
        <f aca="false">IF(J172="","",IF(ROUND(J172/C172,4)&gt;=0.1,ROUND(J172/C172,4),0))</f>
        <v/>
      </c>
    </row>
    <row r="173" customFormat="false" ht="15" hidden="false" customHeight="false" outlineLevel="0" collapsed="false">
      <c r="A173" s="7"/>
      <c r="B173" s="5"/>
      <c r="C173" s="5"/>
      <c r="D173" s="6"/>
      <c r="E173" s="12" t="str">
        <f aca="false">IF(D173="","",ROUND(D173/28.349523125,2))</f>
        <v/>
      </c>
      <c r="F173" s="10" t="str">
        <f aca="false">IF(E173="","",IF(E173&lt;16,0,IF(E173=16,16,CEILING(E173/16,1)*16)))</f>
        <v/>
      </c>
      <c r="G173" s="12" t="str">
        <f aca="false">IF(OR(E173="",E173&lt;=16),"",E173-FLOOR(E173-0.000001,16))</f>
        <v/>
      </c>
      <c r="H173" s="11" t="str">
        <f aca="false">IF(AND(G173&lt;&gt;"",G173&lt;=3,F173&lt;=48),MIN(INDEX(Cards!$B$6:$I$9,MATCH(F173,Cards!$A$6:$A$9,0),1)-INDEX(Cards!$B$6:$I$9,MATCH(IF(F173-16=16,0,F173-16),Cards!$A$6:$A$9,0),1),INDEX(Cards!$B$6:$I$9,MATCH(F173,Cards!$A$6:$A$9,0),2)-INDEX(Cards!$B$6:$I$9,MATCH(IF(F173-16=16,0,F173-16),Cards!$A$6:$A$9,0),2),INDEX(Cards!$B$6:$I$9,MATCH(F173,Cards!$A$6:$A$9,0),3)-INDEX(Cards!$B$6:$I$9,MATCH(IF(F173-16=16,0,F173-16),Cards!$A$6:$A$9,0),3),INDEX(Cards!$B$6:$I$9,MATCH(F173,Cards!$A$6:$A$9,0),4)-INDEX(Cards!$B$6:$I$9,MATCH(IF(F173-16=16,0,F173-16),Cards!$A$6:$A$9,0),4),INDEX(Cards!$B$6:$I$9,MATCH(F173,Cards!$A$6:$A$9,0),5)-INDEX(Cards!$B$6:$I$9,MATCH(IF(F173-16=16,0,F173-16),Cards!$A$6:$A$9,0),5),INDEX(Cards!$B$6:$I$9,MATCH(F173,Cards!$A$6:$A$9,0),6)-INDEX(Cards!$B$6:$I$9,MATCH(IF(F173-16=16,0,F173-16),Cards!$A$6:$A$9,0),6),INDEX(Cards!$B$6:$I$9,MATCH(F173,Cards!$A$6:$A$9,0),7)-INDEX(Cards!$B$6:$I$9,MATCH(IF(F173-16=16,0,F173-16),Cards!$A$6:$A$9,0),7),INDEX(Cards!$B$6:$I$9,MATCH(F173,Cards!$A$6:$A$9,0),8)-INDEX(Cards!$B$6:$I$9,MATCH(IF(F173-16=16,0,F173-16),Cards!$A$6:$A$9,0),8)),"")</f>
        <v/>
      </c>
      <c r="I173" s="11" t="str">
        <f aca="false">IF(AND(G173&lt;&gt;"",G173&lt;=3,F173&lt;=48),MAX(INDEX(Cards!$B$6:$I$9,MATCH(F173,Cards!$A$6:$A$9,0),1)-INDEX(Cards!$B$6:$I$9,MATCH(IF(F173-16=16,0,F173-16),Cards!$A$6:$A$9,0),1),INDEX(Cards!$B$6:$I$9,MATCH(F173,Cards!$A$6:$A$9,0),2)-INDEX(Cards!$B$6:$I$9,MATCH(IF(F173-16=16,0,F173-16),Cards!$A$6:$A$9,0),2),INDEX(Cards!$B$6:$I$9,MATCH(F173,Cards!$A$6:$A$9,0),3)-INDEX(Cards!$B$6:$I$9,MATCH(IF(F173-16=16,0,F173-16),Cards!$A$6:$A$9,0),3),INDEX(Cards!$B$6:$I$9,MATCH(F173,Cards!$A$6:$A$9,0),4)-INDEX(Cards!$B$6:$I$9,MATCH(IF(F173-16=16,0,F173-16),Cards!$A$6:$A$9,0),4),INDEX(Cards!$B$6:$I$9,MATCH(F173,Cards!$A$6:$A$9,0),5)-INDEX(Cards!$B$6:$I$9,MATCH(IF(F173-16=16,0,F173-16),Cards!$A$6:$A$9,0),5),INDEX(Cards!$B$6:$I$9,MATCH(F173,Cards!$A$6:$A$9,0),6)-INDEX(Cards!$B$6:$I$9,MATCH(IF(F173-16=16,0,F173-16),Cards!$A$6:$A$9,0),6),INDEX(Cards!$B$6:$I$9,MATCH(F173,Cards!$A$6:$A$9,0),7)-INDEX(Cards!$B$6:$I$9,MATCH(IF(F173-16=16,0,F173-16),Cards!$A$6:$A$9,0),7),INDEX(Cards!$B$6:$I$9,MATCH(F173,Cards!$A$6:$A$9,0),8)-INDEX(Cards!$B$6:$I$9,MATCH(IF(F173-16=16,0,F173-16),Cards!$A$6:$A$9,0),8)),"")</f>
        <v/>
      </c>
      <c r="J173" s="11" t="str">
        <f aca="false">IF(AND(B173&lt;&gt;"",C173&lt;&gt;"",C173&gt;B173),C173-B173,"")</f>
        <v/>
      </c>
      <c r="K173" s="16" t="str">
        <f aca="false">IF(J173="","",IF(ROUND(J173/C173,4)&gt;=0.1,ROUND(J173/C173,4),0))</f>
        <v/>
      </c>
    </row>
    <row r="174" customFormat="false" ht="15" hidden="false" customHeight="false" outlineLevel="0" collapsed="false">
      <c r="A174" s="7"/>
      <c r="B174" s="5"/>
      <c r="C174" s="5"/>
      <c r="D174" s="6"/>
      <c r="E174" s="12" t="str">
        <f aca="false">IF(D174="","",ROUND(D174/28.349523125,2))</f>
        <v/>
      </c>
      <c r="F174" s="10" t="str">
        <f aca="false">IF(E174="","",IF(E174&lt;16,0,IF(E174=16,16,CEILING(E174/16,1)*16)))</f>
        <v/>
      </c>
      <c r="G174" s="12" t="str">
        <f aca="false">IF(OR(E174="",E174&lt;=16),"",E174-FLOOR(E174-0.000001,16))</f>
        <v/>
      </c>
      <c r="H174" s="11" t="str">
        <f aca="false">IF(AND(G174&lt;&gt;"",G174&lt;=3,F174&lt;=48),MIN(INDEX(Cards!$B$6:$I$9,MATCH(F174,Cards!$A$6:$A$9,0),1)-INDEX(Cards!$B$6:$I$9,MATCH(IF(F174-16=16,0,F174-16),Cards!$A$6:$A$9,0),1),INDEX(Cards!$B$6:$I$9,MATCH(F174,Cards!$A$6:$A$9,0),2)-INDEX(Cards!$B$6:$I$9,MATCH(IF(F174-16=16,0,F174-16),Cards!$A$6:$A$9,0),2),INDEX(Cards!$B$6:$I$9,MATCH(F174,Cards!$A$6:$A$9,0),3)-INDEX(Cards!$B$6:$I$9,MATCH(IF(F174-16=16,0,F174-16),Cards!$A$6:$A$9,0),3),INDEX(Cards!$B$6:$I$9,MATCH(F174,Cards!$A$6:$A$9,0),4)-INDEX(Cards!$B$6:$I$9,MATCH(IF(F174-16=16,0,F174-16),Cards!$A$6:$A$9,0),4),INDEX(Cards!$B$6:$I$9,MATCH(F174,Cards!$A$6:$A$9,0),5)-INDEX(Cards!$B$6:$I$9,MATCH(IF(F174-16=16,0,F174-16),Cards!$A$6:$A$9,0),5),INDEX(Cards!$B$6:$I$9,MATCH(F174,Cards!$A$6:$A$9,0),6)-INDEX(Cards!$B$6:$I$9,MATCH(IF(F174-16=16,0,F174-16),Cards!$A$6:$A$9,0),6),INDEX(Cards!$B$6:$I$9,MATCH(F174,Cards!$A$6:$A$9,0),7)-INDEX(Cards!$B$6:$I$9,MATCH(IF(F174-16=16,0,F174-16),Cards!$A$6:$A$9,0),7),INDEX(Cards!$B$6:$I$9,MATCH(F174,Cards!$A$6:$A$9,0),8)-INDEX(Cards!$B$6:$I$9,MATCH(IF(F174-16=16,0,F174-16),Cards!$A$6:$A$9,0),8)),"")</f>
        <v/>
      </c>
      <c r="I174" s="11" t="str">
        <f aca="false">IF(AND(G174&lt;&gt;"",G174&lt;=3,F174&lt;=48),MAX(INDEX(Cards!$B$6:$I$9,MATCH(F174,Cards!$A$6:$A$9,0),1)-INDEX(Cards!$B$6:$I$9,MATCH(IF(F174-16=16,0,F174-16),Cards!$A$6:$A$9,0),1),INDEX(Cards!$B$6:$I$9,MATCH(F174,Cards!$A$6:$A$9,0),2)-INDEX(Cards!$B$6:$I$9,MATCH(IF(F174-16=16,0,F174-16),Cards!$A$6:$A$9,0),2),INDEX(Cards!$B$6:$I$9,MATCH(F174,Cards!$A$6:$A$9,0),3)-INDEX(Cards!$B$6:$I$9,MATCH(IF(F174-16=16,0,F174-16),Cards!$A$6:$A$9,0),3),INDEX(Cards!$B$6:$I$9,MATCH(F174,Cards!$A$6:$A$9,0),4)-INDEX(Cards!$B$6:$I$9,MATCH(IF(F174-16=16,0,F174-16),Cards!$A$6:$A$9,0),4),INDEX(Cards!$B$6:$I$9,MATCH(F174,Cards!$A$6:$A$9,0),5)-INDEX(Cards!$B$6:$I$9,MATCH(IF(F174-16=16,0,F174-16),Cards!$A$6:$A$9,0),5),INDEX(Cards!$B$6:$I$9,MATCH(F174,Cards!$A$6:$A$9,0),6)-INDEX(Cards!$B$6:$I$9,MATCH(IF(F174-16=16,0,F174-16),Cards!$A$6:$A$9,0),6),INDEX(Cards!$B$6:$I$9,MATCH(F174,Cards!$A$6:$A$9,0),7)-INDEX(Cards!$B$6:$I$9,MATCH(IF(F174-16=16,0,F174-16),Cards!$A$6:$A$9,0),7),INDEX(Cards!$B$6:$I$9,MATCH(F174,Cards!$A$6:$A$9,0),8)-INDEX(Cards!$B$6:$I$9,MATCH(IF(F174-16=16,0,F174-16),Cards!$A$6:$A$9,0),8)),"")</f>
        <v/>
      </c>
      <c r="J174" s="11" t="str">
        <f aca="false">IF(AND(B174&lt;&gt;"",C174&lt;&gt;"",C174&gt;B174),C174-B174,"")</f>
        <v/>
      </c>
      <c r="K174" s="16" t="str">
        <f aca="false">IF(J174="","",IF(ROUND(J174/C174,4)&gt;=0.1,ROUND(J174/C174,4),0))</f>
        <v/>
      </c>
    </row>
    <row r="175" customFormat="false" ht="15" hidden="false" customHeight="false" outlineLevel="0" collapsed="false">
      <c r="A175" s="7"/>
      <c r="B175" s="5"/>
      <c r="C175" s="5"/>
      <c r="D175" s="6"/>
      <c r="E175" s="12" t="str">
        <f aca="false">IF(D175="","",ROUND(D175/28.349523125,2))</f>
        <v/>
      </c>
      <c r="F175" s="10" t="str">
        <f aca="false">IF(E175="","",IF(E175&lt;16,0,IF(E175=16,16,CEILING(E175/16,1)*16)))</f>
        <v/>
      </c>
      <c r="G175" s="12" t="str">
        <f aca="false">IF(OR(E175="",E175&lt;=16),"",E175-FLOOR(E175-0.000001,16))</f>
        <v/>
      </c>
      <c r="H175" s="11" t="str">
        <f aca="false">IF(AND(G175&lt;&gt;"",G175&lt;=3,F175&lt;=48),MIN(INDEX(Cards!$B$6:$I$9,MATCH(F175,Cards!$A$6:$A$9,0),1)-INDEX(Cards!$B$6:$I$9,MATCH(IF(F175-16=16,0,F175-16),Cards!$A$6:$A$9,0),1),INDEX(Cards!$B$6:$I$9,MATCH(F175,Cards!$A$6:$A$9,0),2)-INDEX(Cards!$B$6:$I$9,MATCH(IF(F175-16=16,0,F175-16),Cards!$A$6:$A$9,0),2),INDEX(Cards!$B$6:$I$9,MATCH(F175,Cards!$A$6:$A$9,0),3)-INDEX(Cards!$B$6:$I$9,MATCH(IF(F175-16=16,0,F175-16),Cards!$A$6:$A$9,0),3),INDEX(Cards!$B$6:$I$9,MATCH(F175,Cards!$A$6:$A$9,0),4)-INDEX(Cards!$B$6:$I$9,MATCH(IF(F175-16=16,0,F175-16),Cards!$A$6:$A$9,0),4),INDEX(Cards!$B$6:$I$9,MATCH(F175,Cards!$A$6:$A$9,0),5)-INDEX(Cards!$B$6:$I$9,MATCH(IF(F175-16=16,0,F175-16),Cards!$A$6:$A$9,0),5),INDEX(Cards!$B$6:$I$9,MATCH(F175,Cards!$A$6:$A$9,0),6)-INDEX(Cards!$B$6:$I$9,MATCH(IF(F175-16=16,0,F175-16),Cards!$A$6:$A$9,0),6),INDEX(Cards!$B$6:$I$9,MATCH(F175,Cards!$A$6:$A$9,0),7)-INDEX(Cards!$B$6:$I$9,MATCH(IF(F175-16=16,0,F175-16),Cards!$A$6:$A$9,0),7),INDEX(Cards!$B$6:$I$9,MATCH(F175,Cards!$A$6:$A$9,0),8)-INDEX(Cards!$B$6:$I$9,MATCH(IF(F175-16=16,0,F175-16),Cards!$A$6:$A$9,0),8)),"")</f>
        <v/>
      </c>
      <c r="I175" s="11" t="str">
        <f aca="false">IF(AND(G175&lt;&gt;"",G175&lt;=3,F175&lt;=48),MAX(INDEX(Cards!$B$6:$I$9,MATCH(F175,Cards!$A$6:$A$9,0),1)-INDEX(Cards!$B$6:$I$9,MATCH(IF(F175-16=16,0,F175-16),Cards!$A$6:$A$9,0),1),INDEX(Cards!$B$6:$I$9,MATCH(F175,Cards!$A$6:$A$9,0),2)-INDEX(Cards!$B$6:$I$9,MATCH(IF(F175-16=16,0,F175-16),Cards!$A$6:$A$9,0),2),INDEX(Cards!$B$6:$I$9,MATCH(F175,Cards!$A$6:$A$9,0),3)-INDEX(Cards!$B$6:$I$9,MATCH(IF(F175-16=16,0,F175-16),Cards!$A$6:$A$9,0),3),INDEX(Cards!$B$6:$I$9,MATCH(F175,Cards!$A$6:$A$9,0),4)-INDEX(Cards!$B$6:$I$9,MATCH(IF(F175-16=16,0,F175-16),Cards!$A$6:$A$9,0),4),INDEX(Cards!$B$6:$I$9,MATCH(F175,Cards!$A$6:$A$9,0),5)-INDEX(Cards!$B$6:$I$9,MATCH(IF(F175-16=16,0,F175-16),Cards!$A$6:$A$9,0),5),INDEX(Cards!$B$6:$I$9,MATCH(F175,Cards!$A$6:$A$9,0),6)-INDEX(Cards!$B$6:$I$9,MATCH(IF(F175-16=16,0,F175-16),Cards!$A$6:$A$9,0),6),INDEX(Cards!$B$6:$I$9,MATCH(F175,Cards!$A$6:$A$9,0),7)-INDEX(Cards!$B$6:$I$9,MATCH(IF(F175-16=16,0,F175-16),Cards!$A$6:$A$9,0),7),INDEX(Cards!$B$6:$I$9,MATCH(F175,Cards!$A$6:$A$9,0),8)-INDEX(Cards!$B$6:$I$9,MATCH(IF(F175-16=16,0,F175-16),Cards!$A$6:$A$9,0),8)),"")</f>
        <v/>
      </c>
      <c r="J175" s="11" t="str">
        <f aca="false">IF(AND(B175&lt;&gt;"",C175&lt;&gt;"",C175&gt;B175),C175-B175,"")</f>
        <v/>
      </c>
      <c r="K175" s="16" t="str">
        <f aca="false">IF(J175="","",IF(ROUND(J175/C175,4)&gt;=0.1,ROUND(J175/C175,4),0))</f>
        <v/>
      </c>
    </row>
    <row r="176" customFormat="false" ht="15" hidden="false" customHeight="false" outlineLevel="0" collapsed="false">
      <c r="A176" s="7"/>
      <c r="B176" s="5"/>
      <c r="C176" s="5"/>
      <c r="D176" s="6"/>
      <c r="E176" s="12" t="str">
        <f aca="false">IF(D176="","",ROUND(D176/28.349523125,2))</f>
        <v/>
      </c>
      <c r="F176" s="10" t="str">
        <f aca="false">IF(E176="","",IF(E176&lt;16,0,IF(E176=16,16,CEILING(E176/16,1)*16)))</f>
        <v/>
      </c>
      <c r="G176" s="12" t="str">
        <f aca="false">IF(OR(E176="",E176&lt;=16),"",E176-FLOOR(E176-0.000001,16))</f>
        <v/>
      </c>
      <c r="H176" s="11" t="str">
        <f aca="false">IF(AND(G176&lt;&gt;"",G176&lt;=3,F176&lt;=48),MIN(INDEX(Cards!$B$6:$I$9,MATCH(F176,Cards!$A$6:$A$9,0),1)-INDEX(Cards!$B$6:$I$9,MATCH(IF(F176-16=16,0,F176-16),Cards!$A$6:$A$9,0),1),INDEX(Cards!$B$6:$I$9,MATCH(F176,Cards!$A$6:$A$9,0),2)-INDEX(Cards!$B$6:$I$9,MATCH(IF(F176-16=16,0,F176-16),Cards!$A$6:$A$9,0),2),INDEX(Cards!$B$6:$I$9,MATCH(F176,Cards!$A$6:$A$9,0),3)-INDEX(Cards!$B$6:$I$9,MATCH(IF(F176-16=16,0,F176-16),Cards!$A$6:$A$9,0),3),INDEX(Cards!$B$6:$I$9,MATCH(F176,Cards!$A$6:$A$9,0),4)-INDEX(Cards!$B$6:$I$9,MATCH(IF(F176-16=16,0,F176-16),Cards!$A$6:$A$9,0),4),INDEX(Cards!$B$6:$I$9,MATCH(F176,Cards!$A$6:$A$9,0),5)-INDEX(Cards!$B$6:$I$9,MATCH(IF(F176-16=16,0,F176-16),Cards!$A$6:$A$9,0),5),INDEX(Cards!$B$6:$I$9,MATCH(F176,Cards!$A$6:$A$9,0),6)-INDEX(Cards!$B$6:$I$9,MATCH(IF(F176-16=16,0,F176-16),Cards!$A$6:$A$9,0),6),INDEX(Cards!$B$6:$I$9,MATCH(F176,Cards!$A$6:$A$9,0),7)-INDEX(Cards!$B$6:$I$9,MATCH(IF(F176-16=16,0,F176-16),Cards!$A$6:$A$9,0),7),INDEX(Cards!$B$6:$I$9,MATCH(F176,Cards!$A$6:$A$9,0),8)-INDEX(Cards!$B$6:$I$9,MATCH(IF(F176-16=16,0,F176-16),Cards!$A$6:$A$9,0),8)),"")</f>
        <v/>
      </c>
      <c r="I176" s="11" t="str">
        <f aca="false">IF(AND(G176&lt;&gt;"",G176&lt;=3,F176&lt;=48),MAX(INDEX(Cards!$B$6:$I$9,MATCH(F176,Cards!$A$6:$A$9,0),1)-INDEX(Cards!$B$6:$I$9,MATCH(IF(F176-16=16,0,F176-16),Cards!$A$6:$A$9,0),1),INDEX(Cards!$B$6:$I$9,MATCH(F176,Cards!$A$6:$A$9,0),2)-INDEX(Cards!$B$6:$I$9,MATCH(IF(F176-16=16,0,F176-16),Cards!$A$6:$A$9,0),2),INDEX(Cards!$B$6:$I$9,MATCH(F176,Cards!$A$6:$A$9,0),3)-INDEX(Cards!$B$6:$I$9,MATCH(IF(F176-16=16,0,F176-16),Cards!$A$6:$A$9,0),3),INDEX(Cards!$B$6:$I$9,MATCH(F176,Cards!$A$6:$A$9,0),4)-INDEX(Cards!$B$6:$I$9,MATCH(IF(F176-16=16,0,F176-16),Cards!$A$6:$A$9,0),4),INDEX(Cards!$B$6:$I$9,MATCH(F176,Cards!$A$6:$A$9,0),5)-INDEX(Cards!$B$6:$I$9,MATCH(IF(F176-16=16,0,F176-16),Cards!$A$6:$A$9,0),5),INDEX(Cards!$B$6:$I$9,MATCH(F176,Cards!$A$6:$A$9,0),6)-INDEX(Cards!$B$6:$I$9,MATCH(IF(F176-16=16,0,F176-16),Cards!$A$6:$A$9,0),6),INDEX(Cards!$B$6:$I$9,MATCH(F176,Cards!$A$6:$A$9,0),7)-INDEX(Cards!$B$6:$I$9,MATCH(IF(F176-16=16,0,F176-16),Cards!$A$6:$A$9,0),7),INDEX(Cards!$B$6:$I$9,MATCH(F176,Cards!$A$6:$A$9,0),8)-INDEX(Cards!$B$6:$I$9,MATCH(IF(F176-16=16,0,F176-16),Cards!$A$6:$A$9,0),8)),"")</f>
        <v/>
      </c>
      <c r="J176" s="11" t="str">
        <f aca="false">IF(AND(B176&lt;&gt;"",C176&lt;&gt;"",C176&gt;B176),C176-B176,"")</f>
        <v/>
      </c>
      <c r="K176" s="16" t="str">
        <f aca="false">IF(J176="","",IF(ROUND(J176/C176,4)&gt;=0.1,ROUND(J176/C176,4),0))</f>
        <v/>
      </c>
    </row>
    <row r="177" customFormat="false" ht="15" hidden="false" customHeight="false" outlineLevel="0" collapsed="false">
      <c r="A177" s="7"/>
      <c r="B177" s="5"/>
      <c r="C177" s="5"/>
      <c r="D177" s="6"/>
      <c r="E177" s="12" t="str">
        <f aca="false">IF(D177="","",ROUND(D177/28.349523125,2))</f>
        <v/>
      </c>
      <c r="F177" s="10" t="str">
        <f aca="false">IF(E177="","",IF(E177&lt;16,0,IF(E177=16,16,CEILING(E177/16,1)*16)))</f>
        <v/>
      </c>
      <c r="G177" s="12" t="str">
        <f aca="false">IF(OR(E177="",E177&lt;=16),"",E177-FLOOR(E177-0.000001,16))</f>
        <v/>
      </c>
      <c r="H177" s="11" t="str">
        <f aca="false">IF(AND(G177&lt;&gt;"",G177&lt;=3,F177&lt;=48),MIN(INDEX(Cards!$B$6:$I$9,MATCH(F177,Cards!$A$6:$A$9,0),1)-INDEX(Cards!$B$6:$I$9,MATCH(IF(F177-16=16,0,F177-16),Cards!$A$6:$A$9,0),1),INDEX(Cards!$B$6:$I$9,MATCH(F177,Cards!$A$6:$A$9,0),2)-INDEX(Cards!$B$6:$I$9,MATCH(IF(F177-16=16,0,F177-16),Cards!$A$6:$A$9,0),2),INDEX(Cards!$B$6:$I$9,MATCH(F177,Cards!$A$6:$A$9,0),3)-INDEX(Cards!$B$6:$I$9,MATCH(IF(F177-16=16,0,F177-16),Cards!$A$6:$A$9,0),3),INDEX(Cards!$B$6:$I$9,MATCH(F177,Cards!$A$6:$A$9,0),4)-INDEX(Cards!$B$6:$I$9,MATCH(IF(F177-16=16,0,F177-16),Cards!$A$6:$A$9,0),4),INDEX(Cards!$B$6:$I$9,MATCH(F177,Cards!$A$6:$A$9,0),5)-INDEX(Cards!$B$6:$I$9,MATCH(IF(F177-16=16,0,F177-16),Cards!$A$6:$A$9,0),5),INDEX(Cards!$B$6:$I$9,MATCH(F177,Cards!$A$6:$A$9,0),6)-INDEX(Cards!$B$6:$I$9,MATCH(IF(F177-16=16,0,F177-16),Cards!$A$6:$A$9,0),6),INDEX(Cards!$B$6:$I$9,MATCH(F177,Cards!$A$6:$A$9,0),7)-INDEX(Cards!$B$6:$I$9,MATCH(IF(F177-16=16,0,F177-16),Cards!$A$6:$A$9,0),7),INDEX(Cards!$B$6:$I$9,MATCH(F177,Cards!$A$6:$A$9,0),8)-INDEX(Cards!$B$6:$I$9,MATCH(IF(F177-16=16,0,F177-16),Cards!$A$6:$A$9,0),8)),"")</f>
        <v/>
      </c>
      <c r="I177" s="11" t="str">
        <f aca="false">IF(AND(G177&lt;&gt;"",G177&lt;=3,F177&lt;=48),MAX(INDEX(Cards!$B$6:$I$9,MATCH(F177,Cards!$A$6:$A$9,0),1)-INDEX(Cards!$B$6:$I$9,MATCH(IF(F177-16=16,0,F177-16),Cards!$A$6:$A$9,0),1),INDEX(Cards!$B$6:$I$9,MATCH(F177,Cards!$A$6:$A$9,0),2)-INDEX(Cards!$B$6:$I$9,MATCH(IF(F177-16=16,0,F177-16),Cards!$A$6:$A$9,0),2),INDEX(Cards!$B$6:$I$9,MATCH(F177,Cards!$A$6:$A$9,0),3)-INDEX(Cards!$B$6:$I$9,MATCH(IF(F177-16=16,0,F177-16),Cards!$A$6:$A$9,0),3),INDEX(Cards!$B$6:$I$9,MATCH(F177,Cards!$A$6:$A$9,0),4)-INDEX(Cards!$B$6:$I$9,MATCH(IF(F177-16=16,0,F177-16),Cards!$A$6:$A$9,0),4),INDEX(Cards!$B$6:$I$9,MATCH(F177,Cards!$A$6:$A$9,0),5)-INDEX(Cards!$B$6:$I$9,MATCH(IF(F177-16=16,0,F177-16),Cards!$A$6:$A$9,0),5),INDEX(Cards!$B$6:$I$9,MATCH(F177,Cards!$A$6:$A$9,0),6)-INDEX(Cards!$B$6:$I$9,MATCH(IF(F177-16=16,0,F177-16),Cards!$A$6:$A$9,0),6),INDEX(Cards!$B$6:$I$9,MATCH(F177,Cards!$A$6:$A$9,0),7)-INDEX(Cards!$B$6:$I$9,MATCH(IF(F177-16=16,0,F177-16),Cards!$A$6:$A$9,0),7),INDEX(Cards!$B$6:$I$9,MATCH(F177,Cards!$A$6:$A$9,0),8)-INDEX(Cards!$B$6:$I$9,MATCH(IF(F177-16=16,0,F177-16),Cards!$A$6:$A$9,0),8)),"")</f>
        <v/>
      </c>
      <c r="J177" s="11" t="str">
        <f aca="false">IF(AND(B177&lt;&gt;"",C177&lt;&gt;"",C177&gt;B177),C177-B177,"")</f>
        <v/>
      </c>
      <c r="K177" s="16" t="str">
        <f aca="false">IF(J177="","",IF(ROUND(J177/C177,4)&gt;=0.1,ROUND(J177/C177,4),0))</f>
        <v/>
      </c>
    </row>
    <row r="178" customFormat="false" ht="15" hidden="false" customHeight="false" outlineLevel="0" collapsed="false">
      <c r="A178" s="7"/>
      <c r="B178" s="5"/>
      <c r="C178" s="5"/>
      <c r="D178" s="6"/>
      <c r="E178" s="12" t="str">
        <f aca="false">IF(D178="","",ROUND(D178/28.349523125,2))</f>
        <v/>
      </c>
      <c r="F178" s="10" t="str">
        <f aca="false">IF(E178="","",IF(E178&lt;16,0,IF(E178=16,16,CEILING(E178/16,1)*16)))</f>
        <v/>
      </c>
      <c r="G178" s="12" t="str">
        <f aca="false">IF(OR(E178="",E178&lt;=16),"",E178-FLOOR(E178-0.000001,16))</f>
        <v/>
      </c>
      <c r="H178" s="11" t="str">
        <f aca="false">IF(AND(G178&lt;&gt;"",G178&lt;=3,F178&lt;=48),MIN(INDEX(Cards!$B$6:$I$9,MATCH(F178,Cards!$A$6:$A$9,0),1)-INDEX(Cards!$B$6:$I$9,MATCH(IF(F178-16=16,0,F178-16),Cards!$A$6:$A$9,0),1),INDEX(Cards!$B$6:$I$9,MATCH(F178,Cards!$A$6:$A$9,0),2)-INDEX(Cards!$B$6:$I$9,MATCH(IF(F178-16=16,0,F178-16),Cards!$A$6:$A$9,0),2),INDEX(Cards!$B$6:$I$9,MATCH(F178,Cards!$A$6:$A$9,0),3)-INDEX(Cards!$B$6:$I$9,MATCH(IF(F178-16=16,0,F178-16),Cards!$A$6:$A$9,0),3),INDEX(Cards!$B$6:$I$9,MATCH(F178,Cards!$A$6:$A$9,0),4)-INDEX(Cards!$B$6:$I$9,MATCH(IF(F178-16=16,0,F178-16),Cards!$A$6:$A$9,0),4),INDEX(Cards!$B$6:$I$9,MATCH(F178,Cards!$A$6:$A$9,0),5)-INDEX(Cards!$B$6:$I$9,MATCH(IF(F178-16=16,0,F178-16),Cards!$A$6:$A$9,0),5),INDEX(Cards!$B$6:$I$9,MATCH(F178,Cards!$A$6:$A$9,0),6)-INDEX(Cards!$B$6:$I$9,MATCH(IF(F178-16=16,0,F178-16),Cards!$A$6:$A$9,0),6),INDEX(Cards!$B$6:$I$9,MATCH(F178,Cards!$A$6:$A$9,0),7)-INDEX(Cards!$B$6:$I$9,MATCH(IF(F178-16=16,0,F178-16),Cards!$A$6:$A$9,0),7),INDEX(Cards!$B$6:$I$9,MATCH(F178,Cards!$A$6:$A$9,0),8)-INDEX(Cards!$B$6:$I$9,MATCH(IF(F178-16=16,0,F178-16),Cards!$A$6:$A$9,0),8)),"")</f>
        <v/>
      </c>
      <c r="I178" s="11" t="str">
        <f aca="false">IF(AND(G178&lt;&gt;"",G178&lt;=3,F178&lt;=48),MAX(INDEX(Cards!$B$6:$I$9,MATCH(F178,Cards!$A$6:$A$9,0),1)-INDEX(Cards!$B$6:$I$9,MATCH(IF(F178-16=16,0,F178-16),Cards!$A$6:$A$9,0),1),INDEX(Cards!$B$6:$I$9,MATCH(F178,Cards!$A$6:$A$9,0),2)-INDEX(Cards!$B$6:$I$9,MATCH(IF(F178-16=16,0,F178-16),Cards!$A$6:$A$9,0),2),INDEX(Cards!$B$6:$I$9,MATCH(F178,Cards!$A$6:$A$9,0),3)-INDEX(Cards!$B$6:$I$9,MATCH(IF(F178-16=16,0,F178-16),Cards!$A$6:$A$9,0),3),INDEX(Cards!$B$6:$I$9,MATCH(F178,Cards!$A$6:$A$9,0),4)-INDEX(Cards!$B$6:$I$9,MATCH(IF(F178-16=16,0,F178-16),Cards!$A$6:$A$9,0),4),INDEX(Cards!$B$6:$I$9,MATCH(F178,Cards!$A$6:$A$9,0),5)-INDEX(Cards!$B$6:$I$9,MATCH(IF(F178-16=16,0,F178-16),Cards!$A$6:$A$9,0),5),INDEX(Cards!$B$6:$I$9,MATCH(F178,Cards!$A$6:$A$9,0),6)-INDEX(Cards!$B$6:$I$9,MATCH(IF(F178-16=16,0,F178-16),Cards!$A$6:$A$9,0),6),INDEX(Cards!$B$6:$I$9,MATCH(F178,Cards!$A$6:$A$9,0),7)-INDEX(Cards!$B$6:$I$9,MATCH(IF(F178-16=16,0,F178-16),Cards!$A$6:$A$9,0),7),INDEX(Cards!$B$6:$I$9,MATCH(F178,Cards!$A$6:$A$9,0),8)-INDEX(Cards!$B$6:$I$9,MATCH(IF(F178-16=16,0,F178-16),Cards!$A$6:$A$9,0),8)),"")</f>
        <v/>
      </c>
      <c r="J178" s="11" t="str">
        <f aca="false">IF(AND(B178&lt;&gt;"",C178&lt;&gt;"",C178&gt;B178),C178-B178,"")</f>
        <v/>
      </c>
      <c r="K178" s="16" t="str">
        <f aca="false">IF(J178="","",IF(ROUND(J178/C178,4)&gt;=0.1,ROUND(J178/C178,4),0))</f>
        <v/>
      </c>
    </row>
    <row r="179" customFormat="false" ht="15" hidden="false" customHeight="false" outlineLevel="0" collapsed="false">
      <c r="A179" s="7"/>
      <c r="B179" s="5"/>
      <c r="C179" s="5"/>
      <c r="D179" s="6"/>
      <c r="E179" s="12" t="str">
        <f aca="false">IF(D179="","",ROUND(D179/28.349523125,2))</f>
        <v/>
      </c>
      <c r="F179" s="10" t="str">
        <f aca="false">IF(E179="","",IF(E179&lt;16,0,IF(E179=16,16,CEILING(E179/16,1)*16)))</f>
        <v/>
      </c>
      <c r="G179" s="12" t="str">
        <f aca="false">IF(OR(E179="",E179&lt;=16),"",E179-FLOOR(E179-0.000001,16))</f>
        <v/>
      </c>
      <c r="H179" s="11" t="str">
        <f aca="false">IF(AND(G179&lt;&gt;"",G179&lt;=3,F179&lt;=48),MIN(INDEX(Cards!$B$6:$I$9,MATCH(F179,Cards!$A$6:$A$9,0),1)-INDEX(Cards!$B$6:$I$9,MATCH(IF(F179-16=16,0,F179-16),Cards!$A$6:$A$9,0),1),INDEX(Cards!$B$6:$I$9,MATCH(F179,Cards!$A$6:$A$9,0),2)-INDEX(Cards!$B$6:$I$9,MATCH(IF(F179-16=16,0,F179-16),Cards!$A$6:$A$9,0),2),INDEX(Cards!$B$6:$I$9,MATCH(F179,Cards!$A$6:$A$9,0),3)-INDEX(Cards!$B$6:$I$9,MATCH(IF(F179-16=16,0,F179-16),Cards!$A$6:$A$9,0),3),INDEX(Cards!$B$6:$I$9,MATCH(F179,Cards!$A$6:$A$9,0),4)-INDEX(Cards!$B$6:$I$9,MATCH(IF(F179-16=16,0,F179-16),Cards!$A$6:$A$9,0),4),INDEX(Cards!$B$6:$I$9,MATCH(F179,Cards!$A$6:$A$9,0),5)-INDEX(Cards!$B$6:$I$9,MATCH(IF(F179-16=16,0,F179-16),Cards!$A$6:$A$9,0),5),INDEX(Cards!$B$6:$I$9,MATCH(F179,Cards!$A$6:$A$9,0),6)-INDEX(Cards!$B$6:$I$9,MATCH(IF(F179-16=16,0,F179-16),Cards!$A$6:$A$9,0),6),INDEX(Cards!$B$6:$I$9,MATCH(F179,Cards!$A$6:$A$9,0),7)-INDEX(Cards!$B$6:$I$9,MATCH(IF(F179-16=16,0,F179-16),Cards!$A$6:$A$9,0),7),INDEX(Cards!$B$6:$I$9,MATCH(F179,Cards!$A$6:$A$9,0),8)-INDEX(Cards!$B$6:$I$9,MATCH(IF(F179-16=16,0,F179-16),Cards!$A$6:$A$9,0),8)),"")</f>
        <v/>
      </c>
      <c r="I179" s="11" t="str">
        <f aca="false">IF(AND(G179&lt;&gt;"",G179&lt;=3,F179&lt;=48),MAX(INDEX(Cards!$B$6:$I$9,MATCH(F179,Cards!$A$6:$A$9,0),1)-INDEX(Cards!$B$6:$I$9,MATCH(IF(F179-16=16,0,F179-16),Cards!$A$6:$A$9,0),1),INDEX(Cards!$B$6:$I$9,MATCH(F179,Cards!$A$6:$A$9,0),2)-INDEX(Cards!$B$6:$I$9,MATCH(IF(F179-16=16,0,F179-16),Cards!$A$6:$A$9,0),2),INDEX(Cards!$B$6:$I$9,MATCH(F179,Cards!$A$6:$A$9,0),3)-INDEX(Cards!$B$6:$I$9,MATCH(IF(F179-16=16,0,F179-16),Cards!$A$6:$A$9,0),3),INDEX(Cards!$B$6:$I$9,MATCH(F179,Cards!$A$6:$A$9,0),4)-INDEX(Cards!$B$6:$I$9,MATCH(IF(F179-16=16,0,F179-16),Cards!$A$6:$A$9,0),4),INDEX(Cards!$B$6:$I$9,MATCH(F179,Cards!$A$6:$A$9,0),5)-INDEX(Cards!$B$6:$I$9,MATCH(IF(F179-16=16,0,F179-16),Cards!$A$6:$A$9,0),5),INDEX(Cards!$B$6:$I$9,MATCH(F179,Cards!$A$6:$A$9,0),6)-INDEX(Cards!$B$6:$I$9,MATCH(IF(F179-16=16,0,F179-16),Cards!$A$6:$A$9,0),6),INDEX(Cards!$B$6:$I$9,MATCH(F179,Cards!$A$6:$A$9,0),7)-INDEX(Cards!$B$6:$I$9,MATCH(IF(F179-16=16,0,F179-16),Cards!$A$6:$A$9,0),7),INDEX(Cards!$B$6:$I$9,MATCH(F179,Cards!$A$6:$A$9,0),8)-INDEX(Cards!$B$6:$I$9,MATCH(IF(F179-16=16,0,F179-16),Cards!$A$6:$A$9,0),8)),"")</f>
        <v/>
      </c>
      <c r="J179" s="11" t="str">
        <f aca="false">IF(AND(B179&lt;&gt;"",C179&lt;&gt;"",C179&gt;B179),C179-B179,"")</f>
        <v/>
      </c>
      <c r="K179" s="16" t="str">
        <f aca="false">IF(J179="","",IF(ROUND(J179/C179,4)&gt;=0.1,ROUND(J179/C179,4),0))</f>
        <v/>
      </c>
    </row>
    <row r="180" customFormat="false" ht="15" hidden="false" customHeight="false" outlineLevel="0" collapsed="false">
      <c r="A180" s="7"/>
      <c r="B180" s="5"/>
      <c r="C180" s="5"/>
      <c r="D180" s="6"/>
      <c r="E180" s="12" t="str">
        <f aca="false">IF(D180="","",ROUND(D180/28.349523125,2))</f>
        <v/>
      </c>
      <c r="F180" s="10" t="str">
        <f aca="false">IF(E180="","",IF(E180&lt;16,0,IF(E180=16,16,CEILING(E180/16,1)*16)))</f>
        <v/>
      </c>
      <c r="G180" s="12" t="str">
        <f aca="false">IF(OR(E180="",E180&lt;=16),"",E180-FLOOR(E180-0.000001,16))</f>
        <v/>
      </c>
      <c r="H180" s="11" t="str">
        <f aca="false">IF(AND(G180&lt;&gt;"",G180&lt;=3,F180&lt;=48),MIN(INDEX(Cards!$B$6:$I$9,MATCH(F180,Cards!$A$6:$A$9,0),1)-INDEX(Cards!$B$6:$I$9,MATCH(IF(F180-16=16,0,F180-16),Cards!$A$6:$A$9,0),1),INDEX(Cards!$B$6:$I$9,MATCH(F180,Cards!$A$6:$A$9,0),2)-INDEX(Cards!$B$6:$I$9,MATCH(IF(F180-16=16,0,F180-16),Cards!$A$6:$A$9,0),2),INDEX(Cards!$B$6:$I$9,MATCH(F180,Cards!$A$6:$A$9,0),3)-INDEX(Cards!$B$6:$I$9,MATCH(IF(F180-16=16,0,F180-16),Cards!$A$6:$A$9,0),3),INDEX(Cards!$B$6:$I$9,MATCH(F180,Cards!$A$6:$A$9,0),4)-INDEX(Cards!$B$6:$I$9,MATCH(IF(F180-16=16,0,F180-16),Cards!$A$6:$A$9,0),4),INDEX(Cards!$B$6:$I$9,MATCH(F180,Cards!$A$6:$A$9,0),5)-INDEX(Cards!$B$6:$I$9,MATCH(IF(F180-16=16,0,F180-16),Cards!$A$6:$A$9,0),5),INDEX(Cards!$B$6:$I$9,MATCH(F180,Cards!$A$6:$A$9,0),6)-INDEX(Cards!$B$6:$I$9,MATCH(IF(F180-16=16,0,F180-16),Cards!$A$6:$A$9,0),6),INDEX(Cards!$B$6:$I$9,MATCH(F180,Cards!$A$6:$A$9,0),7)-INDEX(Cards!$B$6:$I$9,MATCH(IF(F180-16=16,0,F180-16),Cards!$A$6:$A$9,0),7),INDEX(Cards!$B$6:$I$9,MATCH(F180,Cards!$A$6:$A$9,0),8)-INDEX(Cards!$B$6:$I$9,MATCH(IF(F180-16=16,0,F180-16),Cards!$A$6:$A$9,0),8)),"")</f>
        <v/>
      </c>
      <c r="I180" s="11" t="str">
        <f aca="false">IF(AND(G180&lt;&gt;"",G180&lt;=3,F180&lt;=48),MAX(INDEX(Cards!$B$6:$I$9,MATCH(F180,Cards!$A$6:$A$9,0),1)-INDEX(Cards!$B$6:$I$9,MATCH(IF(F180-16=16,0,F180-16),Cards!$A$6:$A$9,0),1),INDEX(Cards!$B$6:$I$9,MATCH(F180,Cards!$A$6:$A$9,0),2)-INDEX(Cards!$B$6:$I$9,MATCH(IF(F180-16=16,0,F180-16),Cards!$A$6:$A$9,0),2),INDEX(Cards!$B$6:$I$9,MATCH(F180,Cards!$A$6:$A$9,0),3)-INDEX(Cards!$B$6:$I$9,MATCH(IF(F180-16=16,0,F180-16),Cards!$A$6:$A$9,0),3),INDEX(Cards!$B$6:$I$9,MATCH(F180,Cards!$A$6:$A$9,0),4)-INDEX(Cards!$B$6:$I$9,MATCH(IF(F180-16=16,0,F180-16),Cards!$A$6:$A$9,0),4),INDEX(Cards!$B$6:$I$9,MATCH(F180,Cards!$A$6:$A$9,0),5)-INDEX(Cards!$B$6:$I$9,MATCH(IF(F180-16=16,0,F180-16),Cards!$A$6:$A$9,0),5),INDEX(Cards!$B$6:$I$9,MATCH(F180,Cards!$A$6:$A$9,0),6)-INDEX(Cards!$B$6:$I$9,MATCH(IF(F180-16=16,0,F180-16),Cards!$A$6:$A$9,0),6),INDEX(Cards!$B$6:$I$9,MATCH(F180,Cards!$A$6:$A$9,0),7)-INDEX(Cards!$B$6:$I$9,MATCH(IF(F180-16=16,0,F180-16),Cards!$A$6:$A$9,0),7),INDEX(Cards!$B$6:$I$9,MATCH(F180,Cards!$A$6:$A$9,0),8)-INDEX(Cards!$B$6:$I$9,MATCH(IF(F180-16=16,0,F180-16),Cards!$A$6:$A$9,0),8)),"")</f>
        <v/>
      </c>
      <c r="J180" s="11" t="str">
        <f aca="false">IF(AND(B180&lt;&gt;"",C180&lt;&gt;"",C180&gt;B180),C180-B180,"")</f>
        <v/>
      </c>
      <c r="K180" s="16" t="str">
        <f aca="false">IF(J180="","",IF(ROUND(J180/C180,4)&gt;=0.1,ROUND(J180/C180,4),0))</f>
        <v/>
      </c>
    </row>
    <row r="181" customFormat="false" ht="15" hidden="false" customHeight="false" outlineLevel="0" collapsed="false">
      <c r="A181" s="7"/>
      <c r="B181" s="5"/>
      <c r="C181" s="5"/>
      <c r="D181" s="6"/>
      <c r="E181" s="12" t="str">
        <f aca="false">IF(D181="","",ROUND(D181/28.349523125,2))</f>
        <v/>
      </c>
      <c r="F181" s="10" t="str">
        <f aca="false">IF(E181="","",IF(E181&lt;16,0,IF(E181=16,16,CEILING(E181/16,1)*16)))</f>
        <v/>
      </c>
      <c r="G181" s="12" t="str">
        <f aca="false">IF(OR(E181="",E181&lt;=16),"",E181-FLOOR(E181-0.000001,16))</f>
        <v/>
      </c>
      <c r="H181" s="11" t="str">
        <f aca="false">IF(AND(G181&lt;&gt;"",G181&lt;=3,F181&lt;=48),MIN(INDEX(Cards!$B$6:$I$9,MATCH(F181,Cards!$A$6:$A$9,0),1)-INDEX(Cards!$B$6:$I$9,MATCH(IF(F181-16=16,0,F181-16),Cards!$A$6:$A$9,0),1),INDEX(Cards!$B$6:$I$9,MATCH(F181,Cards!$A$6:$A$9,0),2)-INDEX(Cards!$B$6:$I$9,MATCH(IF(F181-16=16,0,F181-16),Cards!$A$6:$A$9,0),2),INDEX(Cards!$B$6:$I$9,MATCH(F181,Cards!$A$6:$A$9,0),3)-INDEX(Cards!$B$6:$I$9,MATCH(IF(F181-16=16,0,F181-16),Cards!$A$6:$A$9,0),3),INDEX(Cards!$B$6:$I$9,MATCH(F181,Cards!$A$6:$A$9,0),4)-INDEX(Cards!$B$6:$I$9,MATCH(IF(F181-16=16,0,F181-16),Cards!$A$6:$A$9,0),4),INDEX(Cards!$B$6:$I$9,MATCH(F181,Cards!$A$6:$A$9,0),5)-INDEX(Cards!$B$6:$I$9,MATCH(IF(F181-16=16,0,F181-16),Cards!$A$6:$A$9,0),5),INDEX(Cards!$B$6:$I$9,MATCH(F181,Cards!$A$6:$A$9,0),6)-INDEX(Cards!$B$6:$I$9,MATCH(IF(F181-16=16,0,F181-16),Cards!$A$6:$A$9,0),6),INDEX(Cards!$B$6:$I$9,MATCH(F181,Cards!$A$6:$A$9,0),7)-INDEX(Cards!$B$6:$I$9,MATCH(IF(F181-16=16,0,F181-16),Cards!$A$6:$A$9,0),7),INDEX(Cards!$B$6:$I$9,MATCH(F181,Cards!$A$6:$A$9,0),8)-INDEX(Cards!$B$6:$I$9,MATCH(IF(F181-16=16,0,F181-16),Cards!$A$6:$A$9,0),8)),"")</f>
        <v/>
      </c>
      <c r="I181" s="11" t="str">
        <f aca="false">IF(AND(G181&lt;&gt;"",G181&lt;=3,F181&lt;=48),MAX(INDEX(Cards!$B$6:$I$9,MATCH(F181,Cards!$A$6:$A$9,0),1)-INDEX(Cards!$B$6:$I$9,MATCH(IF(F181-16=16,0,F181-16),Cards!$A$6:$A$9,0),1),INDEX(Cards!$B$6:$I$9,MATCH(F181,Cards!$A$6:$A$9,0),2)-INDEX(Cards!$B$6:$I$9,MATCH(IF(F181-16=16,0,F181-16),Cards!$A$6:$A$9,0),2),INDEX(Cards!$B$6:$I$9,MATCH(F181,Cards!$A$6:$A$9,0),3)-INDEX(Cards!$B$6:$I$9,MATCH(IF(F181-16=16,0,F181-16),Cards!$A$6:$A$9,0),3),INDEX(Cards!$B$6:$I$9,MATCH(F181,Cards!$A$6:$A$9,0),4)-INDEX(Cards!$B$6:$I$9,MATCH(IF(F181-16=16,0,F181-16),Cards!$A$6:$A$9,0),4),INDEX(Cards!$B$6:$I$9,MATCH(F181,Cards!$A$6:$A$9,0),5)-INDEX(Cards!$B$6:$I$9,MATCH(IF(F181-16=16,0,F181-16),Cards!$A$6:$A$9,0),5),INDEX(Cards!$B$6:$I$9,MATCH(F181,Cards!$A$6:$A$9,0),6)-INDEX(Cards!$B$6:$I$9,MATCH(IF(F181-16=16,0,F181-16),Cards!$A$6:$A$9,0),6),INDEX(Cards!$B$6:$I$9,MATCH(F181,Cards!$A$6:$A$9,0),7)-INDEX(Cards!$B$6:$I$9,MATCH(IF(F181-16=16,0,F181-16),Cards!$A$6:$A$9,0),7),INDEX(Cards!$B$6:$I$9,MATCH(F181,Cards!$A$6:$A$9,0),8)-INDEX(Cards!$B$6:$I$9,MATCH(IF(F181-16=16,0,F181-16),Cards!$A$6:$A$9,0),8)),"")</f>
        <v/>
      </c>
      <c r="J181" s="11" t="str">
        <f aca="false">IF(AND(B181&lt;&gt;"",C181&lt;&gt;"",C181&gt;B181),C181-B181,"")</f>
        <v/>
      </c>
      <c r="K181" s="16" t="str">
        <f aca="false">IF(J181="","",IF(ROUND(J181/C181,4)&gt;=0.1,ROUND(J181/C181,4),0))</f>
        <v/>
      </c>
    </row>
    <row r="182" customFormat="false" ht="15" hidden="false" customHeight="false" outlineLevel="0" collapsed="false">
      <c r="A182" s="7"/>
      <c r="B182" s="5"/>
      <c r="C182" s="5"/>
      <c r="D182" s="6"/>
      <c r="E182" s="12" t="str">
        <f aca="false">IF(D182="","",ROUND(D182/28.349523125,2))</f>
        <v/>
      </c>
      <c r="F182" s="10" t="str">
        <f aca="false">IF(E182="","",IF(E182&lt;16,0,IF(E182=16,16,CEILING(E182/16,1)*16)))</f>
        <v/>
      </c>
      <c r="G182" s="12" t="str">
        <f aca="false">IF(OR(E182="",E182&lt;=16),"",E182-FLOOR(E182-0.000001,16))</f>
        <v/>
      </c>
      <c r="H182" s="11" t="str">
        <f aca="false">IF(AND(G182&lt;&gt;"",G182&lt;=3,F182&lt;=48),MIN(INDEX(Cards!$B$6:$I$9,MATCH(F182,Cards!$A$6:$A$9,0),1)-INDEX(Cards!$B$6:$I$9,MATCH(IF(F182-16=16,0,F182-16),Cards!$A$6:$A$9,0),1),INDEX(Cards!$B$6:$I$9,MATCH(F182,Cards!$A$6:$A$9,0),2)-INDEX(Cards!$B$6:$I$9,MATCH(IF(F182-16=16,0,F182-16),Cards!$A$6:$A$9,0),2),INDEX(Cards!$B$6:$I$9,MATCH(F182,Cards!$A$6:$A$9,0),3)-INDEX(Cards!$B$6:$I$9,MATCH(IF(F182-16=16,0,F182-16),Cards!$A$6:$A$9,0),3),INDEX(Cards!$B$6:$I$9,MATCH(F182,Cards!$A$6:$A$9,0),4)-INDEX(Cards!$B$6:$I$9,MATCH(IF(F182-16=16,0,F182-16),Cards!$A$6:$A$9,0),4),INDEX(Cards!$B$6:$I$9,MATCH(F182,Cards!$A$6:$A$9,0),5)-INDEX(Cards!$B$6:$I$9,MATCH(IF(F182-16=16,0,F182-16),Cards!$A$6:$A$9,0),5),INDEX(Cards!$B$6:$I$9,MATCH(F182,Cards!$A$6:$A$9,0),6)-INDEX(Cards!$B$6:$I$9,MATCH(IF(F182-16=16,0,F182-16),Cards!$A$6:$A$9,0),6),INDEX(Cards!$B$6:$I$9,MATCH(F182,Cards!$A$6:$A$9,0),7)-INDEX(Cards!$B$6:$I$9,MATCH(IF(F182-16=16,0,F182-16),Cards!$A$6:$A$9,0),7),INDEX(Cards!$B$6:$I$9,MATCH(F182,Cards!$A$6:$A$9,0),8)-INDEX(Cards!$B$6:$I$9,MATCH(IF(F182-16=16,0,F182-16),Cards!$A$6:$A$9,0),8)),"")</f>
        <v/>
      </c>
      <c r="I182" s="11" t="str">
        <f aca="false">IF(AND(G182&lt;&gt;"",G182&lt;=3,F182&lt;=48),MAX(INDEX(Cards!$B$6:$I$9,MATCH(F182,Cards!$A$6:$A$9,0),1)-INDEX(Cards!$B$6:$I$9,MATCH(IF(F182-16=16,0,F182-16),Cards!$A$6:$A$9,0),1),INDEX(Cards!$B$6:$I$9,MATCH(F182,Cards!$A$6:$A$9,0),2)-INDEX(Cards!$B$6:$I$9,MATCH(IF(F182-16=16,0,F182-16),Cards!$A$6:$A$9,0),2),INDEX(Cards!$B$6:$I$9,MATCH(F182,Cards!$A$6:$A$9,0),3)-INDEX(Cards!$B$6:$I$9,MATCH(IF(F182-16=16,0,F182-16),Cards!$A$6:$A$9,0),3),INDEX(Cards!$B$6:$I$9,MATCH(F182,Cards!$A$6:$A$9,0),4)-INDEX(Cards!$B$6:$I$9,MATCH(IF(F182-16=16,0,F182-16),Cards!$A$6:$A$9,0),4),INDEX(Cards!$B$6:$I$9,MATCH(F182,Cards!$A$6:$A$9,0),5)-INDEX(Cards!$B$6:$I$9,MATCH(IF(F182-16=16,0,F182-16),Cards!$A$6:$A$9,0),5),INDEX(Cards!$B$6:$I$9,MATCH(F182,Cards!$A$6:$A$9,0),6)-INDEX(Cards!$B$6:$I$9,MATCH(IF(F182-16=16,0,F182-16),Cards!$A$6:$A$9,0),6),INDEX(Cards!$B$6:$I$9,MATCH(F182,Cards!$A$6:$A$9,0),7)-INDEX(Cards!$B$6:$I$9,MATCH(IF(F182-16=16,0,F182-16),Cards!$A$6:$A$9,0),7),INDEX(Cards!$B$6:$I$9,MATCH(F182,Cards!$A$6:$A$9,0),8)-INDEX(Cards!$B$6:$I$9,MATCH(IF(F182-16=16,0,F182-16),Cards!$A$6:$A$9,0),8)),"")</f>
        <v/>
      </c>
      <c r="J182" s="11" t="str">
        <f aca="false">IF(AND(B182&lt;&gt;"",C182&lt;&gt;"",C182&gt;B182),C182-B182,"")</f>
        <v/>
      </c>
      <c r="K182" s="16" t="str">
        <f aca="false">IF(J182="","",IF(ROUND(J182/C182,4)&gt;=0.1,ROUND(J182/C182,4),0))</f>
        <v/>
      </c>
    </row>
    <row r="183" customFormat="false" ht="15" hidden="false" customHeight="false" outlineLevel="0" collapsed="false">
      <c r="A183" s="7"/>
      <c r="B183" s="5"/>
      <c r="C183" s="5"/>
      <c r="D183" s="6"/>
      <c r="E183" s="12" t="str">
        <f aca="false">IF(D183="","",ROUND(D183/28.349523125,2))</f>
        <v/>
      </c>
      <c r="F183" s="10" t="str">
        <f aca="false">IF(E183="","",IF(E183&lt;16,0,IF(E183=16,16,CEILING(E183/16,1)*16)))</f>
        <v/>
      </c>
      <c r="G183" s="12" t="str">
        <f aca="false">IF(OR(E183="",E183&lt;=16),"",E183-FLOOR(E183-0.000001,16))</f>
        <v/>
      </c>
      <c r="H183" s="11" t="str">
        <f aca="false">IF(AND(G183&lt;&gt;"",G183&lt;=3,F183&lt;=48),MIN(INDEX(Cards!$B$6:$I$9,MATCH(F183,Cards!$A$6:$A$9,0),1)-INDEX(Cards!$B$6:$I$9,MATCH(IF(F183-16=16,0,F183-16),Cards!$A$6:$A$9,0),1),INDEX(Cards!$B$6:$I$9,MATCH(F183,Cards!$A$6:$A$9,0),2)-INDEX(Cards!$B$6:$I$9,MATCH(IF(F183-16=16,0,F183-16),Cards!$A$6:$A$9,0),2),INDEX(Cards!$B$6:$I$9,MATCH(F183,Cards!$A$6:$A$9,0),3)-INDEX(Cards!$B$6:$I$9,MATCH(IF(F183-16=16,0,F183-16),Cards!$A$6:$A$9,0),3),INDEX(Cards!$B$6:$I$9,MATCH(F183,Cards!$A$6:$A$9,0),4)-INDEX(Cards!$B$6:$I$9,MATCH(IF(F183-16=16,0,F183-16),Cards!$A$6:$A$9,0),4),INDEX(Cards!$B$6:$I$9,MATCH(F183,Cards!$A$6:$A$9,0),5)-INDEX(Cards!$B$6:$I$9,MATCH(IF(F183-16=16,0,F183-16),Cards!$A$6:$A$9,0),5),INDEX(Cards!$B$6:$I$9,MATCH(F183,Cards!$A$6:$A$9,0),6)-INDEX(Cards!$B$6:$I$9,MATCH(IF(F183-16=16,0,F183-16),Cards!$A$6:$A$9,0),6),INDEX(Cards!$B$6:$I$9,MATCH(F183,Cards!$A$6:$A$9,0),7)-INDEX(Cards!$B$6:$I$9,MATCH(IF(F183-16=16,0,F183-16),Cards!$A$6:$A$9,0),7),INDEX(Cards!$B$6:$I$9,MATCH(F183,Cards!$A$6:$A$9,0),8)-INDEX(Cards!$B$6:$I$9,MATCH(IF(F183-16=16,0,F183-16),Cards!$A$6:$A$9,0),8)),"")</f>
        <v/>
      </c>
      <c r="I183" s="11" t="str">
        <f aca="false">IF(AND(G183&lt;&gt;"",G183&lt;=3,F183&lt;=48),MAX(INDEX(Cards!$B$6:$I$9,MATCH(F183,Cards!$A$6:$A$9,0),1)-INDEX(Cards!$B$6:$I$9,MATCH(IF(F183-16=16,0,F183-16),Cards!$A$6:$A$9,0),1),INDEX(Cards!$B$6:$I$9,MATCH(F183,Cards!$A$6:$A$9,0),2)-INDEX(Cards!$B$6:$I$9,MATCH(IF(F183-16=16,0,F183-16),Cards!$A$6:$A$9,0),2),INDEX(Cards!$B$6:$I$9,MATCH(F183,Cards!$A$6:$A$9,0),3)-INDEX(Cards!$B$6:$I$9,MATCH(IF(F183-16=16,0,F183-16),Cards!$A$6:$A$9,0),3),INDEX(Cards!$B$6:$I$9,MATCH(F183,Cards!$A$6:$A$9,0),4)-INDEX(Cards!$B$6:$I$9,MATCH(IF(F183-16=16,0,F183-16),Cards!$A$6:$A$9,0),4),INDEX(Cards!$B$6:$I$9,MATCH(F183,Cards!$A$6:$A$9,0),5)-INDEX(Cards!$B$6:$I$9,MATCH(IF(F183-16=16,0,F183-16),Cards!$A$6:$A$9,0),5),INDEX(Cards!$B$6:$I$9,MATCH(F183,Cards!$A$6:$A$9,0),6)-INDEX(Cards!$B$6:$I$9,MATCH(IF(F183-16=16,0,F183-16),Cards!$A$6:$A$9,0),6),INDEX(Cards!$B$6:$I$9,MATCH(F183,Cards!$A$6:$A$9,0),7)-INDEX(Cards!$B$6:$I$9,MATCH(IF(F183-16=16,0,F183-16),Cards!$A$6:$A$9,0),7),INDEX(Cards!$B$6:$I$9,MATCH(F183,Cards!$A$6:$A$9,0),8)-INDEX(Cards!$B$6:$I$9,MATCH(IF(F183-16=16,0,F183-16),Cards!$A$6:$A$9,0),8)),"")</f>
        <v/>
      </c>
      <c r="J183" s="11" t="str">
        <f aca="false">IF(AND(B183&lt;&gt;"",C183&lt;&gt;"",C183&gt;B183),C183-B183,"")</f>
        <v/>
      </c>
      <c r="K183" s="16" t="str">
        <f aca="false">IF(J183="","",IF(ROUND(J183/C183,4)&gt;=0.1,ROUND(J183/C183,4),0))</f>
        <v/>
      </c>
    </row>
    <row r="184" customFormat="false" ht="15" hidden="false" customHeight="false" outlineLevel="0" collapsed="false">
      <c r="A184" s="7"/>
      <c r="B184" s="5"/>
      <c r="C184" s="5"/>
      <c r="D184" s="6"/>
      <c r="E184" s="12" t="str">
        <f aca="false">IF(D184="","",ROUND(D184/28.349523125,2))</f>
        <v/>
      </c>
      <c r="F184" s="10" t="str">
        <f aca="false">IF(E184="","",IF(E184&lt;16,0,IF(E184=16,16,CEILING(E184/16,1)*16)))</f>
        <v/>
      </c>
      <c r="G184" s="12" t="str">
        <f aca="false">IF(OR(E184="",E184&lt;=16),"",E184-FLOOR(E184-0.000001,16))</f>
        <v/>
      </c>
      <c r="H184" s="11" t="str">
        <f aca="false">IF(AND(G184&lt;&gt;"",G184&lt;=3,F184&lt;=48),MIN(INDEX(Cards!$B$6:$I$9,MATCH(F184,Cards!$A$6:$A$9,0),1)-INDEX(Cards!$B$6:$I$9,MATCH(IF(F184-16=16,0,F184-16),Cards!$A$6:$A$9,0),1),INDEX(Cards!$B$6:$I$9,MATCH(F184,Cards!$A$6:$A$9,0),2)-INDEX(Cards!$B$6:$I$9,MATCH(IF(F184-16=16,0,F184-16),Cards!$A$6:$A$9,0),2),INDEX(Cards!$B$6:$I$9,MATCH(F184,Cards!$A$6:$A$9,0),3)-INDEX(Cards!$B$6:$I$9,MATCH(IF(F184-16=16,0,F184-16),Cards!$A$6:$A$9,0),3),INDEX(Cards!$B$6:$I$9,MATCH(F184,Cards!$A$6:$A$9,0),4)-INDEX(Cards!$B$6:$I$9,MATCH(IF(F184-16=16,0,F184-16),Cards!$A$6:$A$9,0),4),INDEX(Cards!$B$6:$I$9,MATCH(F184,Cards!$A$6:$A$9,0),5)-INDEX(Cards!$B$6:$I$9,MATCH(IF(F184-16=16,0,F184-16),Cards!$A$6:$A$9,0),5),INDEX(Cards!$B$6:$I$9,MATCH(F184,Cards!$A$6:$A$9,0),6)-INDEX(Cards!$B$6:$I$9,MATCH(IF(F184-16=16,0,F184-16),Cards!$A$6:$A$9,0),6),INDEX(Cards!$B$6:$I$9,MATCH(F184,Cards!$A$6:$A$9,0),7)-INDEX(Cards!$B$6:$I$9,MATCH(IF(F184-16=16,0,F184-16),Cards!$A$6:$A$9,0),7),INDEX(Cards!$B$6:$I$9,MATCH(F184,Cards!$A$6:$A$9,0),8)-INDEX(Cards!$B$6:$I$9,MATCH(IF(F184-16=16,0,F184-16),Cards!$A$6:$A$9,0),8)),"")</f>
        <v/>
      </c>
      <c r="I184" s="11" t="str">
        <f aca="false">IF(AND(G184&lt;&gt;"",G184&lt;=3,F184&lt;=48),MAX(INDEX(Cards!$B$6:$I$9,MATCH(F184,Cards!$A$6:$A$9,0),1)-INDEX(Cards!$B$6:$I$9,MATCH(IF(F184-16=16,0,F184-16),Cards!$A$6:$A$9,0),1),INDEX(Cards!$B$6:$I$9,MATCH(F184,Cards!$A$6:$A$9,0),2)-INDEX(Cards!$B$6:$I$9,MATCH(IF(F184-16=16,0,F184-16),Cards!$A$6:$A$9,0),2),INDEX(Cards!$B$6:$I$9,MATCH(F184,Cards!$A$6:$A$9,0),3)-INDEX(Cards!$B$6:$I$9,MATCH(IF(F184-16=16,0,F184-16),Cards!$A$6:$A$9,0),3),INDEX(Cards!$B$6:$I$9,MATCH(F184,Cards!$A$6:$A$9,0),4)-INDEX(Cards!$B$6:$I$9,MATCH(IF(F184-16=16,0,F184-16),Cards!$A$6:$A$9,0),4),INDEX(Cards!$B$6:$I$9,MATCH(F184,Cards!$A$6:$A$9,0),5)-INDEX(Cards!$B$6:$I$9,MATCH(IF(F184-16=16,0,F184-16),Cards!$A$6:$A$9,0),5),INDEX(Cards!$B$6:$I$9,MATCH(F184,Cards!$A$6:$A$9,0),6)-INDEX(Cards!$B$6:$I$9,MATCH(IF(F184-16=16,0,F184-16),Cards!$A$6:$A$9,0),6),INDEX(Cards!$B$6:$I$9,MATCH(F184,Cards!$A$6:$A$9,0),7)-INDEX(Cards!$B$6:$I$9,MATCH(IF(F184-16=16,0,F184-16),Cards!$A$6:$A$9,0),7),INDEX(Cards!$B$6:$I$9,MATCH(F184,Cards!$A$6:$A$9,0),8)-INDEX(Cards!$B$6:$I$9,MATCH(IF(F184-16=16,0,F184-16),Cards!$A$6:$A$9,0),8)),"")</f>
        <v/>
      </c>
      <c r="J184" s="11" t="str">
        <f aca="false">IF(AND(B184&lt;&gt;"",C184&lt;&gt;"",C184&gt;B184),C184-B184,"")</f>
        <v/>
      </c>
      <c r="K184" s="16" t="str">
        <f aca="false">IF(J184="","",IF(ROUND(J184/C184,4)&gt;=0.1,ROUND(J184/C184,4),0))</f>
        <v/>
      </c>
    </row>
    <row r="185" customFormat="false" ht="15" hidden="false" customHeight="false" outlineLevel="0" collapsed="false">
      <c r="A185" s="7"/>
      <c r="B185" s="5"/>
      <c r="C185" s="5"/>
      <c r="D185" s="6"/>
      <c r="E185" s="12" t="str">
        <f aca="false">IF(D185="","",ROUND(D185/28.349523125,2))</f>
        <v/>
      </c>
      <c r="F185" s="10" t="str">
        <f aca="false">IF(E185="","",IF(E185&lt;16,0,IF(E185=16,16,CEILING(E185/16,1)*16)))</f>
        <v/>
      </c>
      <c r="G185" s="12" t="str">
        <f aca="false">IF(OR(E185="",E185&lt;=16),"",E185-FLOOR(E185-0.000001,16))</f>
        <v/>
      </c>
      <c r="H185" s="11" t="str">
        <f aca="false">IF(AND(G185&lt;&gt;"",G185&lt;=3,F185&lt;=48),MIN(INDEX(Cards!$B$6:$I$9,MATCH(F185,Cards!$A$6:$A$9,0),1)-INDEX(Cards!$B$6:$I$9,MATCH(IF(F185-16=16,0,F185-16),Cards!$A$6:$A$9,0),1),INDEX(Cards!$B$6:$I$9,MATCH(F185,Cards!$A$6:$A$9,0),2)-INDEX(Cards!$B$6:$I$9,MATCH(IF(F185-16=16,0,F185-16),Cards!$A$6:$A$9,0),2),INDEX(Cards!$B$6:$I$9,MATCH(F185,Cards!$A$6:$A$9,0),3)-INDEX(Cards!$B$6:$I$9,MATCH(IF(F185-16=16,0,F185-16),Cards!$A$6:$A$9,0),3),INDEX(Cards!$B$6:$I$9,MATCH(F185,Cards!$A$6:$A$9,0),4)-INDEX(Cards!$B$6:$I$9,MATCH(IF(F185-16=16,0,F185-16),Cards!$A$6:$A$9,0),4),INDEX(Cards!$B$6:$I$9,MATCH(F185,Cards!$A$6:$A$9,0),5)-INDEX(Cards!$B$6:$I$9,MATCH(IF(F185-16=16,0,F185-16),Cards!$A$6:$A$9,0),5),INDEX(Cards!$B$6:$I$9,MATCH(F185,Cards!$A$6:$A$9,0),6)-INDEX(Cards!$B$6:$I$9,MATCH(IF(F185-16=16,0,F185-16),Cards!$A$6:$A$9,0),6),INDEX(Cards!$B$6:$I$9,MATCH(F185,Cards!$A$6:$A$9,0),7)-INDEX(Cards!$B$6:$I$9,MATCH(IF(F185-16=16,0,F185-16),Cards!$A$6:$A$9,0),7),INDEX(Cards!$B$6:$I$9,MATCH(F185,Cards!$A$6:$A$9,0),8)-INDEX(Cards!$B$6:$I$9,MATCH(IF(F185-16=16,0,F185-16),Cards!$A$6:$A$9,0),8)),"")</f>
        <v/>
      </c>
      <c r="I185" s="11" t="str">
        <f aca="false">IF(AND(G185&lt;&gt;"",G185&lt;=3,F185&lt;=48),MAX(INDEX(Cards!$B$6:$I$9,MATCH(F185,Cards!$A$6:$A$9,0),1)-INDEX(Cards!$B$6:$I$9,MATCH(IF(F185-16=16,0,F185-16),Cards!$A$6:$A$9,0),1),INDEX(Cards!$B$6:$I$9,MATCH(F185,Cards!$A$6:$A$9,0),2)-INDEX(Cards!$B$6:$I$9,MATCH(IF(F185-16=16,0,F185-16),Cards!$A$6:$A$9,0),2),INDEX(Cards!$B$6:$I$9,MATCH(F185,Cards!$A$6:$A$9,0),3)-INDEX(Cards!$B$6:$I$9,MATCH(IF(F185-16=16,0,F185-16),Cards!$A$6:$A$9,0),3),INDEX(Cards!$B$6:$I$9,MATCH(F185,Cards!$A$6:$A$9,0),4)-INDEX(Cards!$B$6:$I$9,MATCH(IF(F185-16=16,0,F185-16),Cards!$A$6:$A$9,0),4),INDEX(Cards!$B$6:$I$9,MATCH(F185,Cards!$A$6:$A$9,0),5)-INDEX(Cards!$B$6:$I$9,MATCH(IF(F185-16=16,0,F185-16),Cards!$A$6:$A$9,0),5),INDEX(Cards!$B$6:$I$9,MATCH(F185,Cards!$A$6:$A$9,0),6)-INDEX(Cards!$B$6:$I$9,MATCH(IF(F185-16=16,0,F185-16),Cards!$A$6:$A$9,0),6),INDEX(Cards!$B$6:$I$9,MATCH(F185,Cards!$A$6:$A$9,0),7)-INDEX(Cards!$B$6:$I$9,MATCH(IF(F185-16=16,0,F185-16),Cards!$A$6:$A$9,0),7),INDEX(Cards!$B$6:$I$9,MATCH(F185,Cards!$A$6:$A$9,0),8)-INDEX(Cards!$B$6:$I$9,MATCH(IF(F185-16=16,0,F185-16),Cards!$A$6:$A$9,0),8)),"")</f>
        <v/>
      </c>
      <c r="J185" s="11" t="str">
        <f aca="false">IF(AND(B185&lt;&gt;"",C185&lt;&gt;"",C185&gt;B185),C185-B185,"")</f>
        <v/>
      </c>
      <c r="K185" s="16" t="str">
        <f aca="false">IF(J185="","",IF(ROUND(J185/C185,4)&gt;=0.1,ROUND(J185/C185,4),0))</f>
        <v/>
      </c>
    </row>
    <row r="186" customFormat="false" ht="15" hidden="false" customHeight="false" outlineLevel="0" collapsed="false">
      <c r="A186" s="7"/>
      <c r="B186" s="5"/>
      <c r="C186" s="5"/>
      <c r="D186" s="6"/>
      <c r="E186" s="12" t="str">
        <f aca="false">IF(D186="","",ROUND(D186/28.349523125,2))</f>
        <v/>
      </c>
      <c r="F186" s="10" t="str">
        <f aca="false">IF(E186="","",IF(E186&lt;16,0,IF(E186=16,16,CEILING(E186/16,1)*16)))</f>
        <v/>
      </c>
      <c r="G186" s="12" t="str">
        <f aca="false">IF(OR(E186="",E186&lt;=16),"",E186-FLOOR(E186-0.000001,16))</f>
        <v/>
      </c>
      <c r="H186" s="11" t="str">
        <f aca="false">IF(AND(G186&lt;&gt;"",G186&lt;=3,F186&lt;=48),MIN(INDEX(Cards!$B$6:$I$9,MATCH(F186,Cards!$A$6:$A$9,0),1)-INDEX(Cards!$B$6:$I$9,MATCH(IF(F186-16=16,0,F186-16),Cards!$A$6:$A$9,0),1),INDEX(Cards!$B$6:$I$9,MATCH(F186,Cards!$A$6:$A$9,0),2)-INDEX(Cards!$B$6:$I$9,MATCH(IF(F186-16=16,0,F186-16),Cards!$A$6:$A$9,0),2),INDEX(Cards!$B$6:$I$9,MATCH(F186,Cards!$A$6:$A$9,0),3)-INDEX(Cards!$B$6:$I$9,MATCH(IF(F186-16=16,0,F186-16),Cards!$A$6:$A$9,0),3),INDEX(Cards!$B$6:$I$9,MATCH(F186,Cards!$A$6:$A$9,0),4)-INDEX(Cards!$B$6:$I$9,MATCH(IF(F186-16=16,0,F186-16),Cards!$A$6:$A$9,0),4),INDEX(Cards!$B$6:$I$9,MATCH(F186,Cards!$A$6:$A$9,0),5)-INDEX(Cards!$B$6:$I$9,MATCH(IF(F186-16=16,0,F186-16),Cards!$A$6:$A$9,0),5),INDEX(Cards!$B$6:$I$9,MATCH(F186,Cards!$A$6:$A$9,0),6)-INDEX(Cards!$B$6:$I$9,MATCH(IF(F186-16=16,0,F186-16),Cards!$A$6:$A$9,0),6),INDEX(Cards!$B$6:$I$9,MATCH(F186,Cards!$A$6:$A$9,0),7)-INDEX(Cards!$B$6:$I$9,MATCH(IF(F186-16=16,0,F186-16),Cards!$A$6:$A$9,0),7),INDEX(Cards!$B$6:$I$9,MATCH(F186,Cards!$A$6:$A$9,0),8)-INDEX(Cards!$B$6:$I$9,MATCH(IF(F186-16=16,0,F186-16),Cards!$A$6:$A$9,0),8)),"")</f>
        <v/>
      </c>
      <c r="I186" s="11" t="str">
        <f aca="false">IF(AND(G186&lt;&gt;"",G186&lt;=3,F186&lt;=48),MAX(INDEX(Cards!$B$6:$I$9,MATCH(F186,Cards!$A$6:$A$9,0),1)-INDEX(Cards!$B$6:$I$9,MATCH(IF(F186-16=16,0,F186-16),Cards!$A$6:$A$9,0),1),INDEX(Cards!$B$6:$I$9,MATCH(F186,Cards!$A$6:$A$9,0),2)-INDEX(Cards!$B$6:$I$9,MATCH(IF(F186-16=16,0,F186-16),Cards!$A$6:$A$9,0),2),INDEX(Cards!$B$6:$I$9,MATCH(F186,Cards!$A$6:$A$9,0),3)-INDEX(Cards!$B$6:$I$9,MATCH(IF(F186-16=16,0,F186-16),Cards!$A$6:$A$9,0),3),INDEX(Cards!$B$6:$I$9,MATCH(F186,Cards!$A$6:$A$9,0),4)-INDEX(Cards!$B$6:$I$9,MATCH(IF(F186-16=16,0,F186-16),Cards!$A$6:$A$9,0),4),INDEX(Cards!$B$6:$I$9,MATCH(F186,Cards!$A$6:$A$9,0),5)-INDEX(Cards!$B$6:$I$9,MATCH(IF(F186-16=16,0,F186-16),Cards!$A$6:$A$9,0),5),INDEX(Cards!$B$6:$I$9,MATCH(F186,Cards!$A$6:$A$9,0),6)-INDEX(Cards!$B$6:$I$9,MATCH(IF(F186-16=16,0,F186-16),Cards!$A$6:$A$9,0),6),INDEX(Cards!$B$6:$I$9,MATCH(F186,Cards!$A$6:$A$9,0),7)-INDEX(Cards!$B$6:$I$9,MATCH(IF(F186-16=16,0,F186-16),Cards!$A$6:$A$9,0),7),INDEX(Cards!$B$6:$I$9,MATCH(F186,Cards!$A$6:$A$9,0),8)-INDEX(Cards!$B$6:$I$9,MATCH(IF(F186-16=16,0,F186-16),Cards!$A$6:$A$9,0),8)),"")</f>
        <v/>
      </c>
      <c r="J186" s="11" t="str">
        <f aca="false">IF(AND(B186&lt;&gt;"",C186&lt;&gt;"",C186&gt;B186),C186-B186,"")</f>
        <v/>
      </c>
      <c r="K186" s="16" t="str">
        <f aca="false">IF(J186="","",IF(ROUND(J186/C186,4)&gt;=0.1,ROUND(J186/C186,4),0))</f>
        <v/>
      </c>
    </row>
    <row r="187" customFormat="false" ht="15" hidden="false" customHeight="false" outlineLevel="0" collapsed="false">
      <c r="A187" s="7"/>
      <c r="B187" s="5"/>
      <c r="C187" s="5"/>
      <c r="D187" s="6"/>
      <c r="E187" s="12" t="str">
        <f aca="false">IF(D187="","",ROUND(D187/28.349523125,2))</f>
        <v/>
      </c>
      <c r="F187" s="10" t="str">
        <f aca="false">IF(E187="","",IF(E187&lt;16,0,IF(E187=16,16,CEILING(E187/16,1)*16)))</f>
        <v/>
      </c>
      <c r="G187" s="12" t="str">
        <f aca="false">IF(OR(E187="",E187&lt;=16),"",E187-FLOOR(E187-0.000001,16))</f>
        <v/>
      </c>
      <c r="H187" s="11" t="str">
        <f aca="false">IF(AND(G187&lt;&gt;"",G187&lt;=3,F187&lt;=48),MIN(INDEX(Cards!$B$6:$I$9,MATCH(F187,Cards!$A$6:$A$9,0),1)-INDEX(Cards!$B$6:$I$9,MATCH(IF(F187-16=16,0,F187-16),Cards!$A$6:$A$9,0),1),INDEX(Cards!$B$6:$I$9,MATCH(F187,Cards!$A$6:$A$9,0),2)-INDEX(Cards!$B$6:$I$9,MATCH(IF(F187-16=16,0,F187-16),Cards!$A$6:$A$9,0),2),INDEX(Cards!$B$6:$I$9,MATCH(F187,Cards!$A$6:$A$9,0),3)-INDEX(Cards!$B$6:$I$9,MATCH(IF(F187-16=16,0,F187-16),Cards!$A$6:$A$9,0),3),INDEX(Cards!$B$6:$I$9,MATCH(F187,Cards!$A$6:$A$9,0),4)-INDEX(Cards!$B$6:$I$9,MATCH(IF(F187-16=16,0,F187-16),Cards!$A$6:$A$9,0),4),INDEX(Cards!$B$6:$I$9,MATCH(F187,Cards!$A$6:$A$9,0),5)-INDEX(Cards!$B$6:$I$9,MATCH(IF(F187-16=16,0,F187-16),Cards!$A$6:$A$9,0),5),INDEX(Cards!$B$6:$I$9,MATCH(F187,Cards!$A$6:$A$9,0),6)-INDEX(Cards!$B$6:$I$9,MATCH(IF(F187-16=16,0,F187-16),Cards!$A$6:$A$9,0),6),INDEX(Cards!$B$6:$I$9,MATCH(F187,Cards!$A$6:$A$9,0),7)-INDEX(Cards!$B$6:$I$9,MATCH(IF(F187-16=16,0,F187-16),Cards!$A$6:$A$9,0),7),INDEX(Cards!$B$6:$I$9,MATCH(F187,Cards!$A$6:$A$9,0),8)-INDEX(Cards!$B$6:$I$9,MATCH(IF(F187-16=16,0,F187-16),Cards!$A$6:$A$9,0),8)),"")</f>
        <v/>
      </c>
      <c r="I187" s="11" t="str">
        <f aca="false">IF(AND(G187&lt;&gt;"",G187&lt;=3,F187&lt;=48),MAX(INDEX(Cards!$B$6:$I$9,MATCH(F187,Cards!$A$6:$A$9,0),1)-INDEX(Cards!$B$6:$I$9,MATCH(IF(F187-16=16,0,F187-16),Cards!$A$6:$A$9,0),1),INDEX(Cards!$B$6:$I$9,MATCH(F187,Cards!$A$6:$A$9,0),2)-INDEX(Cards!$B$6:$I$9,MATCH(IF(F187-16=16,0,F187-16),Cards!$A$6:$A$9,0),2),INDEX(Cards!$B$6:$I$9,MATCH(F187,Cards!$A$6:$A$9,0),3)-INDEX(Cards!$B$6:$I$9,MATCH(IF(F187-16=16,0,F187-16),Cards!$A$6:$A$9,0),3),INDEX(Cards!$B$6:$I$9,MATCH(F187,Cards!$A$6:$A$9,0),4)-INDEX(Cards!$B$6:$I$9,MATCH(IF(F187-16=16,0,F187-16),Cards!$A$6:$A$9,0),4),INDEX(Cards!$B$6:$I$9,MATCH(F187,Cards!$A$6:$A$9,0),5)-INDEX(Cards!$B$6:$I$9,MATCH(IF(F187-16=16,0,F187-16),Cards!$A$6:$A$9,0),5),INDEX(Cards!$B$6:$I$9,MATCH(F187,Cards!$A$6:$A$9,0),6)-INDEX(Cards!$B$6:$I$9,MATCH(IF(F187-16=16,0,F187-16),Cards!$A$6:$A$9,0),6),INDEX(Cards!$B$6:$I$9,MATCH(F187,Cards!$A$6:$A$9,0),7)-INDEX(Cards!$B$6:$I$9,MATCH(IF(F187-16=16,0,F187-16),Cards!$A$6:$A$9,0),7),INDEX(Cards!$B$6:$I$9,MATCH(F187,Cards!$A$6:$A$9,0),8)-INDEX(Cards!$B$6:$I$9,MATCH(IF(F187-16=16,0,F187-16),Cards!$A$6:$A$9,0),8)),"")</f>
        <v/>
      </c>
      <c r="J187" s="11" t="str">
        <f aca="false">IF(AND(B187&lt;&gt;"",C187&lt;&gt;"",C187&gt;B187),C187-B187,"")</f>
        <v/>
      </c>
      <c r="K187" s="16" t="str">
        <f aca="false">IF(J187="","",IF(ROUND(J187/C187,4)&gt;=0.1,ROUND(J187/C187,4),0))</f>
        <v/>
      </c>
    </row>
    <row r="188" customFormat="false" ht="15" hidden="false" customHeight="false" outlineLevel="0" collapsed="false">
      <c r="A188" s="7"/>
      <c r="B188" s="5"/>
      <c r="C188" s="5"/>
      <c r="D188" s="6"/>
      <c r="E188" s="12" t="str">
        <f aca="false">IF(D188="","",ROUND(D188/28.349523125,2))</f>
        <v/>
      </c>
      <c r="F188" s="10" t="str">
        <f aca="false">IF(E188="","",IF(E188&lt;16,0,IF(E188=16,16,CEILING(E188/16,1)*16)))</f>
        <v/>
      </c>
      <c r="G188" s="12" t="str">
        <f aca="false">IF(OR(E188="",E188&lt;=16),"",E188-FLOOR(E188-0.000001,16))</f>
        <v/>
      </c>
      <c r="H188" s="11" t="str">
        <f aca="false">IF(AND(G188&lt;&gt;"",G188&lt;=3,F188&lt;=48),MIN(INDEX(Cards!$B$6:$I$9,MATCH(F188,Cards!$A$6:$A$9,0),1)-INDEX(Cards!$B$6:$I$9,MATCH(IF(F188-16=16,0,F188-16),Cards!$A$6:$A$9,0),1),INDEX(Cards!$B$6:$I$9,MATCH(F188,Cards!$A$6:$A$9,0),2)-INDEX(Cards!$B$6:$I$9,MATCH(IF(F188-16=16,0,F188-16),Cards!$A$6:$A$9,0),2),INDEX(Cards!$B$6:$I$9,MATCH(F188,Cards!$A$6:$A$9,0),3)-INDEX(Cards!$B$6:$I$9,MATCH(IF(F188-16=16,0,F188-16),Cards!$A$6:$A$9,0),3),INDEX(Cards!$B$6:$I$9,MATCH(F188,Cards!$A$6:$A$9,0),4)-INDEX(Cards!$B$6:$I$9,MATCH(IF(F188-16=16,0,F188-16),Cards!$A$6:$A$9,0),4),INDEX(Cards!$B$6:$I$9,MATCH(F188,Cards!$A$6:$A$9,0),5)-INDEX(Cards!$B$6:$I$9,MATCH(IF(F188-16=16,0,F188-16),Cards!$A$6:$A$9,0),5),INDEX(Cards!$B$6:$I$9,MATCH(F188,Cards!$A$6:$A$9,0),6)-INDEX(Cards!$B$6:$I$9,MATCH(IF(F188-16=16,0,F188-16),Cards!$A$6:$A$9,0),6),INDEX(Cards!$B$6:$I$9,MATCH(F188,Cards!$A$6:$A$9,0),7)-INDEX(Cards!$B$6:$I$9,MATCH(IF(F188-16=16,0,F188-16),Cards!$A$6:$A$9,0),7),INDEX(Cards!$B$6:$I$9,MATCH(F188,Cards!$A$6:$A$9,0),8)-INDEX(Cards!$B$6:$I$9,MATCH(IF(F188-16=16,0,F188-16),Cards!$A$6:$A$9,0),8)),"")</f>
        <v/>
      </c>
      <c r="I188" s="11" t="str">
        <f aca="false">IF(AND(G188&lt;&gt;"",G188&lt;=3,F188&lt;=48),MAX(INDEX(Cards!$B$6:$I$9,MATCH(F188,Cards!$A$6:$A$9,0),1)-INDEX(Cards!$B$6:$I$9,MATCH(IF(F188-16=16,0,F188-16),Cards!$A$6:$A$9,0),1),INDEX(Cards!$B$6:$I$9,MATCH(F188,Cards!$A$6:$A$9,0),2)-INDEX(Cards!$B$6:$I$9,MATCH(IF(F188-16=16,0,F188-16),Cards!$A$6:$A$9,0),2),INDEX(Cards!$B$6:$I$9,MATCH(F188,Cards!$A$6:$A$9,0),3)-INDEX(Cards!$B$6:$I$9,MATCH(IF(F188-16=16,0,F188-16),Cards!$A$6:$A$9,0),3),INDEX(Cards!$B$6:$I$9,MATCH(F188,Cards!$A$6:$A$9,0),4)-INDEX(Cards!$B$6:$I$9,MATCH(IF(F188-16=16,0,F188-16),Cards!$A$6:$A$9,0),4),INDEX(Cards!$B$6:$I$9,MATCH(F188,Cards!$A$6:$A$9,0),5)-INDEX(Cards!$B$6:$I$9,MATCH(IF(F188-16=16,0,F188-16),Cards!$A$6:$A$9,0),5),INDEX(Cards!$B$6:$I$9,MATCH(F188,Cards!$A$6:$A$9,0),6)-INDEX(Cards!$B$6:$I$9,MATCH(IF(F188-16=16,0,F188-16),Cards!$A$6:$A$9,0),6),INDEX(Cards!$B$6:$I$9,MATCH(F188,Cards!$A$6:$A$9,0),7)-INDEX(Cards!$B$6:$I$9,MATCH(IF(F188-16=16,0,F188-16),Cards!$A$6:$A$9,0),7),INDEX(Cards!$B$6:$I$9,MATCH(F188,Cards!$A$6:$A$9,0),8)-INDEX(Cards!$B$6:$I$9,MATCH(IF(F188-16=16,0,F188-16),Cards!$A$6:$A$9,0),8)),"")</f>
        <v/>
      </c>
      <c r="J188" s="11" t="str">
        <f aca="false">IF(AND(B188&lt;&gt;"",C188&lt;&gt;"",C188&gt;B188),C188-B188,"")</f>
        <v/>
      </c>
      <c r="K188" s="16" t="str">
        <f aca="false">IF(J188="","",IF(ROUND(J188/C188,4)&gt;=0.1,ROUND(J188/C188,4),0))</f>
        <v/>
      </c>
    </row>
    <row r="189" customFormat="false" ht="15" hidden="false" customHeight="false" outlineLevel="0" collapsed="false">
      <c r="A189" s="7"/>
      <c r="B189" s="5"/>
      <c r="C189" s="5"/>
      <c r="D189" s="6"/>
      <c r="E189" s="12" t="str">
        <f aca="false">IF(D189="","",ROUND(D189/28.349523125,2))</f>
        <v/>
      </c>
      <c r="F189" s="10" t="str">
        <f aca="false">IF(E189="","",IF(E189&lt;16,0,IF(E189=16,16,CEILING(E189/16,1)*16)))</f>
        <v/>
      </c>
      <c r="G189" s="12" t="str">
        <f aca="false">IF(OR(E189="",E189&lt;=16),"",E189-FLOOR(E189-0.000001,16))</f>
        <v/>
      </c>
      <c r="H189" s="11" t="str">
        <f aca="false">IF(AND(G189&lt;&gt;"",G189&lt;=3,F189&lt;=48),MIN(INDEX(Cards!$B$6:$I$9,MATCH(F189,Cards!$A$6:$A$9,0),1)-INDEX(Cards!$B$6:$I$9,MATCH(IF(F189-16=16,0,F189-16),Cards!$A$6:$A$9,0),1),INDEX(Cards!$B$6:$I$9,MATCH(F189,Cards!$A$6:$A$9,0),2)-INDEX(Cards!$B$6:$I$9,MATCH(IF(F189-16=16,0,F189-16),Cards!$A$6:$A$9,0),2),INDEX(Cards!$B$6:$I$9,MATCH(F189,Cards!$A$6:$A$9,0),3)-INDEX(Cards!$B$6:$I$9,MATCH(IF(F189-16=16,0,F189-16),Cards!$A$6:$A$9,0),3),INDEX(Cards!$B$6:$I$9,MATCH(F189,Cards!$A$6:$A$9,0),4)-INDEX(Cards!$B$6:$I$9,MATCH(IF(F189-16=16,0,F189-16),Cards!$A$6:$A$9,0),4),INDEX(Cards!$B$6:$I$9,MATCH(F189,Cards!$A$6:$A$9,0),5)-INDEX(Cards!$B$6:$I$9,MATCH(IF(F189-16=16,0,F189-16),Cards!$A$6:$A$9,0),5),INDEX(Cards!$B$6:$I$9,MATCH(F189,Cards!$A$6:$A$9,0),6)-INDEX(Cards!$B$6:$I$9,MATCH(IF(F189-16=16,0,F189-16),Cards!$A$6:$A$9,0),6),INDEX(Cards!$B$6:$I$9,MATCH(F189,Cards!$A$6:$A$9,0),7)-INDEX(Cards!$B$6:$I$9,MATCH(IF(F189-16=16,0,F189-16),Cards!$A$6:$A$9,0),7),INDEX(Cards!$B$6:$I$9,MATCH(F189,Cards!$A$6:$A$9,0),8)-INDEX(Cards!$B$6:$I$9,MATCH(IF(F189-16=16,0,F189-16),Cards!$A$6:$A$9,0),8)),"")</f>
        <v/>
      </c>
      <c r="I189" s="11" t="str">
        <f aca="false">IF(AND(G189&lt;&gt;"",G189&lt;=3,F189&lt;=48),MAX(INDEX(Cards!$B$6:$I$9,MATCH(F189,Cards!$A$6:$A$9,0),1)-INDEX(Cards!$B$6:$I$9,MATCH(IF(F189-16=16,0,F189-16),Cards!$A$6:$A$9,0),1),INDEX(Cards!$B$6:$I$9,MATCH(F189,Cards!$A$6:$A$9,0),2)-INDEX(Cards!$B$6:$I$9,MATCH(IF(F189-16=16,0,F189-16),Cards!$A$6:$A$9,0),2),INDEX(Cards!$B$6:$I$9,MATCH(F189,Cards!$A$6:$A$9,0),3)-INDEX(Cards!$B$6:$I$9,MATCH(IF(F189-16=16,0,F189-16),Cards!$A$6:$A$9,0),3),INDEX(Cards!$B$6:$I$9,MATCH(F189,Cards!$A$6:$A$9,0),4)-INDEX(Cards!$B$6:$I$9,MATCH(IF(F189-16=16,0,F189-16),Cards!$A$6:$A$9,0),4),INDEX(Cards!$B$6:$I$9,MATCH(F189,Cards!$A$6:$A$9,0),5)-INDEX(Cards!$B$6:$I$9,MATCH(IF(F189-16=16,0,F189-16),Cards!$A$6:$A$9,0),5),INDEX(Cards!$B$6:$I$9,MATCH(F189,Cards!$A$6:$A$9,0),6)-INDEX(Cards!$B$6:$I$9,MATCH(IF(F189-16=16,0,F189-16),Cards!$A$6:$A$9,0),6),INDEX(Cards!$B$6:$I$9,MATCH(F189,Cards!$A$6:$A$9,0),7)-INDEX(Cards!$B$6:$I$9,MATCH(IF(F189-16=16,0,F189-16),Cards!$A$6:$A$9,0),7),INDEX(Cards!$B$6:$I$9,MATCH(F189,Cards!$A$6:$A$9,0),8)-INDEX(Cards!$B$6:$I$9,MATCH(IF(F189-16=16,0,F189-16),Cards!$A$6:$A$9,0),8)),"")</f>
        <v/>
      </c>
      <c r="J189" s="11" t="str">
        <f aca="false">IF(AND(B189&lt;&gt;"",C189&lt;&gt;"",C189&gt;B189),C189-B189,"")</f>
        <v/>
      </c>
      <c r="K189" s="16" t="str">
        <f aca="false">IF(J189="","",IF(ROUND(J189/C189,4)&gt;=0.1,ROUND(J189/C189,4),0))</f>
        <v/>
      </c>
    </row>
    <row r="190" customFormat="false" ht="15" hidden="false" customHeight="false" outlineLevel="0" collapsed="false">
      <c r="A190" s="7"/>
      <c r="B190" s="5"/>
      <c r="C190" s="5"/>
      <c r="D190" s="6"/>
      <c r="E190" s="12" t="str">
        <f aca="false">IF(D190="","",ROUND(D190/28.349523125,2))</f>
        <v/>
      </c>
      <c r="F190" s="10" t="str">
        <f aca="false">IF(E190="","",IF(E190&lt;16,0,IF(E190=16,16,CEILING(E190/16,1)*16)))</f>
        <v/>
      </c>
      <c r="G190" s="12" t="str">
        <f aca="false">IF(OR(E190="",E190&lt;=16),"",E190-FLOOR(E190-0.000001,16))</f>
        <v/>
      </c>
      <c r="H190" s="11" t="str">
        <f aca="false">IF(AND(G190&lt;&gt;"",G190&lt;=3,F190&lt;=48),MIN(INDEX(Cards!$B$6:$I$9,MATCH(F190,Cards!$A$6:$A$9,0),1)-INDEX(Cards!$B$6:$I$9,MATCH(IF(F190-16=16,0,F190-16),Cards!$A$6:$A$9,0),1),INDEX(Cards!$B$6:$I$9,MATCH(F190,Cards!$A$6:$A$9,0),2)-INDEX(Cards!$B$6:$I$9,MATCH(IF(F190-16=16,0,F190-16),Cards!$A$6:$A$9,0),2),INDEX(Cards!$B$6:$I$9,MATCH(F190,Cards!$A$6:$A$9,0),3)-INDEX(Cards!$B$6:$I$9,MATCH(IF(F190-16=16,0,F190-16),Cards!$A$6:$A$9,0),3),INDEX(Cards!$B$6:$I$9,MATCH(F190,Cards!$A$6:$A$9,0),4)-INDEX(Cards!$B$6:$I$9,MATCH(IF(F190-16=16,0,F190-16),Cards!$A$6:$A$9,0),4),INDEX(Cards!$B$6:$I$9,MATCH(F190,Cards!$A$6:$A$9,0),5)-INDEX(Cards!$B$6:$I$9,MATCH(IF(F190-16=16,0,F190-16),Cards!$A$6:$A$9,0),5),INDEX(Cards!$B$6:$I$9,MATCH(F190,Cards!$A$6:$A$9,0),6)-INDEX(Cards!$B$6:$I$9,MATCH(IF(F190-16=16,0,F190-16),Cards!$A$6:$A$9,0),6),INDEX(Cards!$B$6:$I$9,MATCH(F190,Cards!$A$6:$A$9,0),7)-INDEX(Cards!$B$6:$I$9,MATCH(IF(F190-16=16,0,F190-16),Cards!$A$6:$A$9,0),7),INDEX(Cards!$B$6:$I$9,MATCH(F190,Cards!$A$6:$A$9,0),8)-INDEX(Cards!$B$6:$I$9,MATCH(IF(F190-16=16,0,F190-16),Cards!$A$6:$A$9,0),8)),"")</f>
        <v/>
      </c>
      <c r="I190" s="11" t="str">
        <f aca="false">IF(AND(G190&lt;&gt;"",G190&lt;=3,F190&lt;=48),MAX(INDEX(Cards!$B$6:$I$9,MATCH(F190,Cards!$A$6:$A$9,0),1)-INDEX(Cards!$B$6:$I$9,MATCH(IF(F190-16=16,0,F190-16),Cards!$A$6:$A$9,0),1),INDEX(Cards!$B$6:$I$9,MATCH(F190,Cards!$A$6:$A$9,0),2)-INDEX(Cards!$B$6:$I$9,MATCH(IF(F190-16=16,0,F190-16),Cards!$A$6:$A$9,0),2),INDEX(Cards!$B$6:$I$9,MATCH(F190,Cards!$A$6:$A$9,0),3)-INDEX(Cards!$B$6:$I$9,MATCH(IF(F190-16=16,0,F190-16),Cards!$A$6:$A$9,0),3),INDEX(Cards!$B$6:$I$9,MATCH(F190,Cards!$A$6:$A$9,0),4)-INDEX(Cards!$B$6:$I$9,MATCH(IF(F190-16=16,0,F190-16),Cards!$A$6:$A$9,0),4),INDEX(Cards!$B$6:$I$9,MATCH(F190,Cards!$A$6:$A$9,0),5)-INDEX(Cards!$B$6:$I$9,MATCH(IF(F190-16=16,0,F190-16),Cards!$A$6:$A$9,0),5),INDEX(Cards!$B$6:$I$9,MATCH(F190,Cards!$A$6:$A$9,0),6)-INDEX(Cards!$B$6:$I$9,MATCH(IF(F190-16=16,0,F190-16),Cards!$A$6:$A$9,0),6),INDEX(Cards!$B$6:$I$9,MATCH(F190,Cards!$A$6:$A$9,0),7)-INDEX(Cards!$B$6:$I$9,MATCH(IF(F190-16=16,0,F190-16),Cards!$A$6:$A$9,0),7),INDEX(Cards!$B$6:$I$9,MATCH(F190,Cards!$A$6:$A$9,0),8)-INDEX(Cards!$B$6:$I$9,MATCH(IF(F190-16=16,0,F190-16),Cards!$A$6:$A$9,0),8)),"")</f>
        <v/>
      </c>
      <c r="J190" s="11" t="str">
        <f aca="false">IF(AND(B190&lt;&gt;"",C190&lt;&gt;"",C190&gt;B190),C190-B190,"")</f>
        <v/>
      </c>
      <c r="K190" s="16" t="str">
        <f aca="false">IF(J190="","",IF(ROUND(J190/C190,4)&gt;=0.1,ROUND(J190/C190,4),0))</f>
        <v/>
      </c>
    </row>
    <row r="191" customFormat="false" ht="15" hidden="false" customHeight="false" outlineLevel="0" collapsed="false">
      <c r="A191" s="7"/>
      <c r="B191" s="5"/>
      <c r="C191" s="5"/>
      <c r="D191" s="6"/>
      <c r="E191" s="12" t="str">
        <f aca="false">IF(D191="","",ROUND(D191/28.349523125,2))</f>
        <v/>
      </c>
      <c r="F191" s="10" t="str">
        <f aca="false">IF(E191="","",IF(E191&lt;16,0,IF(E191=16,16,CEILING(E191/16,1)*16)))</f>
        <v/>
      </c>
      <c r="G191" s="12" t="str">
        <f aca="false">IF(OR(E191="",E191&lt;=16),"",E191-FLOOR(E191-0.000001,16))</f>
        <v/>
      </c>
      <c r="H191" s="11" t="str">
        <f aca="false">IF(AND(G191&lt;&gt;"",G191&lt;=3,F191&lt;=48),MIN(INDEX(Cards!$B$6:$I$9,MATCH(F191,Cards!$A$6:$A$9,0),1)-INDEX(Cards!$B$6:$I$9,MATCH(IF(F191-16=16,0,F191-16),Cards!$A$6:$A$9,0),1),INDEX(Cards!$B$6:$I$9,MATCH(F191,Cards!$A$6:$A$9,0),2)-INDEX(Cards!$B$6:$I$9,MATCH(IF(F191-16=16,0,F191-16),Cards!$A$6:$A$9,0),2),INDEX(Cards!$B$6:$I$9,MATCH(F191,Cards!$A$6:$A$9,0),3)-INDEX(Cards!$B$6:$I$9,MATCH(IF(F191-16=16,0,F191-16),Cards!$A$6:$A$9,0),3),INDEX(Cards!$B$6:$I$9,MATCH(F191,Cards!$A$6:$A$9,0),4)-INDEX(Cards!$B$6:$I$9,MATCH(IF(F191-16=16,0,F191-16),Cards!$A$6:$A$9,0),4),INDEX(Cards!$B$6:$I$9,MATCH(F191,Cards!$A$6:$A$9,0),5)-INDEX(Cards!$B$6:$I$9,MATCH(IF(F191-16=16,0,F191-16),Cards!$A$6:$A$9,0),5),INDEX(Cards!$B$6:$I$9,MATCH(F191,Cards!$A$6:$A$9,0),6)-INDEX(Cards!$B$6:$I$9,MATCH(IF(F191-16=16,0,F191-16),Cards!$A$6:$A$9,0),6),INDEX(Cards!$B$6:$I$9,MATCH(F191,Cards!$A$6:$A$9,0),7)-INDEX(Cards!$B$6:$I$9,MATCH(IF(F191-16=16,0,F191-16),Cards!$A$6:$A$9,0),7),INDEX(Cards!$B$6:$I$9,MATCH(F191,Cards!$A$6:$A$9,0),8)-INDEX(Cards!$B$6:$I$9,MATCH(IF(F191-16=16,0,F191-16),Cards!$A$6:$A$9,0),8)),"")</f>
        <v/>
      </c>
      <c r="I191" s="11" t="str">
        <f aca="false">IF(AND(G191&lt;&gt;"",G191&lt;=3,F191&lt;=48),MAX(INDEX(Cards!$B$6:$I$9,MATCH(F191,Cards!$A$6:$A$9,0),1)-INDEX(Cards!$B$6:$I$9,MATCH(IF(F191-16=16,0,F191-16),Cards!$A$6:$A$9,0),1),INDEX(Cards!$B$6:$I$9,MATCH(F191,Cards!$A$6:$A$9,0),2)-INDEX(Cards!$B$6:$I$9,MATCH(IF(F191-16=16,0,F191-16),Cards!$A$6:$A$9,0),2),INDEX(Cards!$B$6:$I$9,MATCH(F191,Cards!$A$6:$A$9,0),3)-INDEX(Cards!$B$6:$I$9,MATCH(IF(F191-16=16,0,F191-16),Cards!$A$6:$A$9,0),3),INDEX(Cards!$B$6:$I$9,MATCH(F191,Cards!$A$6:$A$9,0),4)-INDEX(Cards!$B$6:$I$9,MATCH(IF(F191-16=16,0,F191-16),Cards!$A$6:$A$9,0),4),INDEX(Cards!$B$6:$I$9,MATCH(F191,Cards!$A$6:$A$9,0),5)-INDEX(Cards!$B$6:$I$9,MATCH(IF(F191-16=16,0,F191-16),Cards!$A$6:$A$9,0),5),INDEX(Cards!$B$6:$I$9,MATCH(F191,Cards!$A$6:$A$9,0),6)-INDEX(Cards!$B$6:$I$9,MATCH(IF(F191-16=16,0,F191-16),Cards!$A$6:$A$9,0),6),INDEX(Cards!$B$6:$I$9,MATCH(F191,Cards!$A$6:$A$9,0),7)-INDEX(Cards!$B$6:$I$9,MATCH(IF(F191-16=16,0,F191-16),Cards!$A$6:$A$9,0),7),INDEX(Cards!$B$6:$I$9,MATCH(F191,Cards!$A$6:$A$9,0),8)-INDEX(Cards!$B$6:$I$9,MATCH(IF(F191-16=16,0,F191-16),Cards!$A$6:$A$9,0),8)),"")</f>
        <v/>
      </c>
      <c r="J191" s="11" t="str">
        <f aca="false">IF(AND(B191&lt;&gt;"",C191&lt;&gt;"",C191&gt;B191),C191-B191,"")</f>
        <v/>
      </c>
      <c r="K191" s="16" t="str">
        <f aca="false">IF(J191="","",IF(ROUND(J191/C191,4)&gt;=0.1,ROUND(J191/C191,4),0))</f>
        <v/>
      </c>
    </row>
    <row r="192" customFormat="false" ht="15" hidden="false" customHeight="false" outlineLevel="0" collapsed="false">
      <c r="A192" s="7"/>
      <c r="B192" s="5"/>
      <c r="C192" s="5"/>
      <c r="D192" s="6"/>
      <c r="E192" s="12" t="str">
        <f aca="false">IF(D192="","",ROUND(D192/28.349523125,2))</f>
        <v/>
      </c>
      <c r="F192" s="10" t="str">
        <f aca="false">IF(E192="","",IF(E192&lt;16,0,IF(E192=16,16,CEILING(E192/16,1)*16)))</f>
        <v/>
      </c>
      <c r="G192" s="12" t="str">
        <f aca="false">IF(OR(E192="",E192&lt;=16),"",E192-FLOOR(E192-0.000001,16))</f>
        <v/>
      </c>
      <c r="H192" s="11" t="str">
        <f aca="false">IF(AND(G192&lt;&gt;"",G192&lt;=3,F192&lt;=48),MIN(INDEX(Cards!$B$6:$I$9,MATCH(F192,Cards!$A$6:$A$9,0),1)-INDEX(Cards!$B$6:$I$9,MATCH(IF(F192-16=16,0,F192-16),Cards!$A$6:$A$9,0),1),INDEX(Cards!$B$6:$I$9,MATCH(F192,Cards!$A$6:$A$9,0),2)-INDEX(Cards!$B$6:$I$9,MATCH(IF(F192-16=16,0,F192-16),Cards!$A$6:$A$9,0),2),INDEX(Cards!$B$6:$I$9,MATCH(F192,Cards!$A$6:$A$9,0),3)-INDEX(Cards!$B$6:$I$9,MATCH(IF(F192-16=16,0,F192-16),Cards!$A$6:$A$9,0),3),INDEX(Cards!$B$6:$I$9,MATCH(F192,Cards!$A$6:$A$9,0),4)-INDEX(Cards!$B$6:$I$9,MATCH(IF(F192-16=16,0,F192-16),Cards!$A$6:$A$9,0),4),INDEX(Cards!$B$6:$I$9,MATCH(F192,Cards!$A$6:$A$9,0),5)-INDEX(Cards!$B$6:$I$9,MATCH(IF(F192-16=16,0,F192-16),Cards!$A$6:$A$9,0),5),INDEX(Cards!$B$6:$I$9,MATCH(F192,Cards!$A$6:$A$9,0),6)-INDEX(Cards!$B$6:$I$9,MATCH(IF(F192-16=16,0,F192-16),Cards!$A$6:$A$9,0),6),INDEX(Cards!$B$6:$I$9,MATCH(F192,Cards!$A$6:$A$9,0),7)-INDEX(Cards!$B$6:$I$9,MATCH(IF(F192-16=16,0,F192-16),Cards!$A$6:$A$9,0),7),INDEX(Cards!$B$6:$I$9,MATCH(F192,Cards!$A$6:$A$9,0),8)-INDEX(Cards!$B$6:$I$9,MATCH(IF(F192-16=16,0,F192-16),Cards!$A$6:$A$9,0),8)),"")</f>
        <v/>
      </c>
      <c r="I192" s="11" t="str">
        <f aca="false">IF(AND(G192&lt;&gt;"",G192&lt;=3,F192&lt;=48),MAX(INDEX(Cards!$B$6:$I$9,MATCH(F192,Cards!$A$6:$A$9,0),1)-INDEX(Cards!$B$6:$I$9,MATCH(IF(F192-16=16,0,F192-16),Cards!$A$6:$A$9,0),1),INDEX(Cards!$B$6:$I$9,MATCH(F192,Cards!$A$6:$A$9,0),2)-INDEX(Cards!$B$6:$I$9,MATCH(IF(F192-16=16,0,F192-16),Cards!$A$6:$A$9,0),2),INDEX(Cards!$B$6:$I$9,MATCH(F192,Cards!$A$6:$A$9,0),3)-INDEX(Cards!$B$6:$I$9,MATCH(IF(F192-16=16,0,F192-16),Cards!$A$6:$A$9,0),3),INDEX(Cards!$B$6:$I$9,MATCH(F192,Cards!$A$6:$A$9,0),4)-INDEX(Cards!$B$6:$I$9,MATCH(IF(F192-16=16,0,F192-16),Cards!$A$6:$A$9,0),4),INDEX(Cards!$B$6:$I$9,MATCH(F192,Cards!$A$6:$A$9,0),5)-INDEX(Cards!$B$6:$I$9,MATCH(IF(F192-16=16,0,F192-16),Cards!$A$6:$A$9,0),5),INDEX(Cards!$B$6:$I$9,MATCH(F192,Cards!$A$6:$A$9,0),6)-INDEX(Cards!$B$6:$I$9,MATCH(IF(F192-16=16,0,F192-16),Cards!$A$6:$A$9,0),6),INDEX(Cards!$B$6:$I$9,MATCH(F192,Cards!$A$6:$A$9,0),7)-INDEX(Cards!$B$6:$I$9,MATCH(IF(F192-16=16,0,F192-16),Cards!$A$6:$A$9,0),7),INDEX(Cards!$B$6:$I$9,MATCH(F192,Cards!$A$6:$A$9,0),8)-INDEX(Cards!$B$6:$I$9,MATCH(IF(F192-16=16,0,F192-16),Cards!$A$6:$A$9,0),8)),"")</f>
        <v/>
      </c>
      <c r="J192" s="11" t="str">
        <f aca="false">IF(AND(B192&lt;&gt;"",C192&lt;&gt;"",C192&gt;B192),C192-B192,"")</f>
        <v/>
      </c>
      <c r="K192" s="16" t="str">
        <f aca="false">IF(J192="","",IF(ROUND(J192/C192,4)&gt;=0.1,ROUND(J192/C192,4),0))</f>
        <v/>
      </c>
    </row>
    <row r="193" customFormat="false" ht="15" hidden="false" customHeight="false" outlineLevel="0" collapsed="false">
      <c r="A193" s="7"/>
      <c r="B193" s="5"/>
      <c r="C193" s="5"/>
      <c r="D193" s="6"/>
      <c r="E193" s="12" t="str">
        <f aca="false">IF(D193="","",ROUND(D193/28.349523125,2))</f>
        <v/>
      </c>
      <c r="F193" s="10" t="str">
        <f aca="false">IF(E193="","",IF(E193&lt;16,0,IF(E193=16,16,CEILING(E193/16,1)*16)))</f>
        <v/>
      </c>
      <c r="G193" s="12" t="str">
        <f aca="false">IF(OR(E193="",E193&lt;=16),"",E193-FLOOR(E193-0.000001,16))</f>
        <v/>
      </c>
      <c r="H193" s="11" t="str">
        <f aca="false">IF(AND(G193&lt;&gt;"",G193&lt;=3,F193&lt;=48),MIN(INDEX(Cards!$B$6:$I$9,MATCH(F193,Cards!$A$6:$A$9,0),1)-INDEX(Cards!$B$6:$I$9,MATCH(IF(F193-16=16,0,F193-16),Cards!$A$6:$A$9,0),1),INDEX(Cards!$B$6:$I$9,MATCH(F193,Cards!$A$6:$A$9,0),2)-INDEX(Cards!$B$6:$I$9,MATCH(IF(F193-16=16,0,F193-16),Cards!$A$6:$A$9,0),2),INDEX(Cards!$B$6:$I$9,MATCH(F193,Cards!$A$6:$A$9,0),3)-INDEX(Cards!$B$6:$I$9,MATCH(IF(F193-16=16,0,F193-16),Cards!$A$6:$A$9,0),3),INDEX(Cards!$B$6:$I$9,MATCH(F193,Cards!$A$6:$A$9,0),4)-INDEX(Cards!$B$6:$I$9,MATCH(IF(F193-16=16,0,F193-16),Cards!$A$6:$A$9,0),4),INDEX(Cards!$B$6:$I$9,MATCH(F193,Cards!$A$6:$A$9,0),5)-INDEX(Cards!$B$6:$I$9,MATCH(IF(F193-16=16,0,F193-16),Cards!$A$6:$A$9,0),5),INDEX(Cards!$B$6:$I$9,MATCH(F193,Cards!$A$6:$A$9,0),6)-INDEX(Cards!$B$6:$I$9,MATCH(IF(F193-16=16,0,F193-16),Cards!$A$6:$A$9,0),6),INDEX(Cards!$B$6:$I$9,MATCH(F193,Cards!$A$6:$A$9,0),7)-INDEX(Cards!$B$6:$I$9,MATCH(IF(F193-16=16,0,F193-16),Cards!$A$6:$A$9,0),7),INDEX(Cards!$B$6:$I$9,MATCH(F193,Cards!$A$6:$A$9,0),8)-INDEX(Cards!$B$6:$I$9,MATCH(IF(F193-16=16,0,F193-16),Cards!$A$6:$A$9,0),8)),"")</f>
        <v/>
      </c>
      <c r="I193" s="11" t="str">
        <f aca="false">IF(AND(G193&lt;&gt;"",G193&lt;=3,F193&lt;=48),MAX(INDEX(Cards!$B$6:$I$9,MATCH(F193,Cards!$A$6:$A$9,0),1)-INDEX(Cards!$B$6:$I$9,MATCH(IF(F193-16=16,0,F193-16),Cards!$A$6:$A$9,0),1),INDEX(Cards!$B$6:$I$9,MATCH(F193,Cards!$A$6:$A$9,0),2)-INDEX(Cards!$B$6:$I$9,MATCH(IF(F193-16=16,0,F193-16),Cards!$A$6:$A$9,0),2),INDEX(Cards!$B$6:$I$9,MATCH(F193,Cards!$A$6:$A$9,0),3)-INDEX(Cards!$B$6:$I$9,MATCH(IF(F193-16=16,0,F193-16),Cards!$A$6:$A$9,0),3),INDEX(Cards!$B$6:$I$9,MATCH(F193,Cards!$A$6:$A$9,0),4)-INDEX(Cards!$B$6:$I$9,MATCH(IF(F193-16=16,0,F193-16),Cards!$A$6:$A$9,0),4),INDEX(Cards!$B$6:$I$9,MATCH(F193,Cards!$A$6:$A$9,0),5)-INDEX(Cards!$B$6:$I$9,MATCH(IF(F193-16=16,0,F193-16),Cards!$A$6:$A$9,0),5),INDEX(Cards!$B$6:$I$9,MATCH(F193,Cards!$A$6:$A$9,0),6)-INDEX(Cards!$B$6:$I$9,MATCH(IF(F193-16=16,0,F193-16),Cards!$A$6:$A$9,0),6),INDEX(Cards!$B$6:$I$9,MATCH(F193,Cards!$A$6:$A$9,0),7)-INDEX(Cards!$B$6:$I$9,MATCH(IF(F193-16=16,0,F193-16),Cards!$A$6:$A$9,0),7),INDEX(Cards!$B$6:$I$9,MATCH(F193,Cards!$A$6:$A$9,0),8)-INDEX(Cards!$B$6:$I$9,MATCH(IF(F193-16=16,0,F193-16),Cards!$A$6:$A$9,0),8)),"")</f>
        <v/>
      </c>
      <c r="J193" s="11" t="str">
        <f aca="false">IF(AND(B193&lt;&gt;"",C193&lt;&gt;"",C193&gt;B193),C193-B193,"")</f>
        <v/>
      </c>
      <c r="K193" s="16" t="str">
        <f aca="false">IF(J193="","",IF(ROUND(J193/C193,4)&gt;=0.1,ROUND(J193/C193,4),0))</f>
        <v/>
      </c>
    </row>
    <row r="194" customFormat="false" ht="15" hidden="false" customHeight="false" outlineLevel="0" collapsed="false">
      <c r="A194" s="7"/>
      <c r="B194" s="5"/>
      <c r="C194" s="5"/>
      <c r="D194" s="6"/>
      <c r="E194" s="12" t="str">
        <f aca="false">IF(D194="","",ROUND(D194/28.349523125,2))</f>
        <v/>
      </c>
      <c r="F194" s="10" t="str">
        <f aca="false">IF(E194="","",IF(E194&lt;16,0,IF(E194=16,16,CEILING(E194/16,1)*16)))</f>
        <v/>
      </c>
      <c r="G194" s="12" t="str">
        <f aca="false">IF(OR(E194="",E194&lt;=16),"",E194-FLOOR(E194-0.000001,16))</f>
        <v/>
      </c>
      <c r="H194" s="11" t="str">
        <f aca="false">IF(AND(G194&lt;&gt;"",G194&lt;=3,F194&lt;=48),MIN(INDEX(Cards!$B$6:$I$9,MATCH(F194,Cards!$A$6:$A$9,0),1)-INDEX(Cards!$B$6:$I$9,MATCH(IF(F194-16=16,0,F194-16),Cards!$A$6:$A$9,0),1),INDEX(Cards!$B$6:$I$9,MATCH(F194,Cards!$A$6:$A$9,0),2)-INDEX(Cards!$B$6:$I$9,MATCH(IF(F194-16=16,0,F194-16),Cards!$A$6:$A$9,0),2),INDEX(Cards!$B$6:$I$9,MATCH(F194,Cards!$A$6:$A$9,0),3)-INDEX(Cards!$B$6:$I$9,MATCH(IF(F194-16=16,0,F194-16),Cards!$A$6:$A$9,0),3),INDEX(Cards!$B$6:$I$9,MATCH(F194,Cards!$A$6:$A$9,0),4)-INDEX(Cards!$B$6:$I$9,MATCH(IF(F194-16=16,0,F194-16),Cards!$A$6:$A$9,0),4),INDEX(Cards!$B$6:$I$9,MATCH(F194,Cards!$A$6:$A$9,0),5)-INDEX(Cards!$B$6:$I$9,MATCH(IF(F194-16=16,0,F194-16),Cards!$A$6:$A$9,0),5),INDEX(Cards!$B$6:$I$9,MATCH(F194,Cards!$A$6:$A$9,0),6)-INDEX(Cards!$B$6:$I$9,MATCH(IF(F194-16=16,0,F194-16),Cards!$A$6:$A$9,0),6),INDEX(Cards!$B$6:$I$9,MATCH(F194,Cards!$A$6:$A$9,0),7)-INDEX(Cards!$B$6:$I$9,MATCH(IF(F194-16=16,0,F194-16),Cards!$A$6:$A$9,0),7),INDEX(Cards!$B$6:$I$9,MATCH(F194,Cards!$A$6:$A$9,0),8)-INDEX(Cards!$B$6:$I$9,MATCH(IF(F194-16=16,0,F194-16),Cards!$A$6:$A$9,0),8)),"")</f>
        <v/>
      </c>
      <c r="I194" s="11" t="str">
        <f aca="false">IF(AND(G194&lt;&gt;"",G194&lt;=3,F194&lt;=48),MAX(INDEX(Cards!$B$6:$I$9,MATCH(F194,Cards!$A$6:$A$9,0),1)-INDEX(Cards!$B$6:$I$9,MATCH(IF(F194-16=16,0,F194-16),Cards!$A$6:$A$9,0),1),INDEX(Cards!$B$6:$I$9,MATCH(F194,Cards!$A$6:$A$9,0),2)-INDEX(Cards!$B$6:$I$9,MATCH(IF(F194-16=16,0,F194-16),Cards!$A$6:$A$9,0),2),INDEX(Cards!$B$6:$I$9,MATCH(F194,Cards!$A$6:$A$9,0),3)-INDEX(Cards!$B$6:$I$9,MATCH(IF(F194-16=16,0,F194-16),Cards!$A$6:$A$9,0),3),INDEX(Cards!$B$6:$I$9,MATCH(F194,Cards!$A$6:$A$9,0),4)-INDEX(Cards!$B$6:$I$9,MATCH(IF(F194-16=16,0,F194-16),Cards!$A$6:$A$9,0),4),INDEX(Cards!$B$6:$I$9,MATCH(F194,Cards!$A$6:$A$9,0),5)-INDEX(Cards!$B$6:$I$9,MATCH(IF(F194-16=16,0,F194-16),Cards!$A$6:$A$9,0),5),INDEX(Cards!$B$6:$I$9,MATCH(F194,Cards!$A$6:$A$9,0),6)-INDEX(Cards!$B$6:$I$9,MATCH(IF(F194-16=16,0,F194-16),Cards!$A$6:$A$9,0),6),INDEX(Cards!$B$6:$I$9,MATCH(F194,Cards!$A$6:$A$9,0),7)-INDEX(Cards!$B$6:$I$9,MATCH(IF(F194-16=16,0,F194-16),Cards!$A$6:$A$9,0),7),INDEX(Cards!$B$6:$I$9,MATCH(F194,Cards!$A$6:$A$9,0),8)-INDEX(Cards!$B$6:$I$9,MATCH(IF(F194-16=16,0,F194-16),Cards!$A$6:$A$9,0),8)),"")</f>
        <v/>
      </c>
      <c r="J194" s="11" t="str">
        <f aca="false">IF(AND(B194&lt;&gt;"",C194&lt;&gt;"",C194&gt;B194),C194-B194,"")</f>
        <v/>
      </c>
      <c r="K194" s="16" t="str">
        <f aca="false">IF(J194="","",IF(ROUND(J194/C194,4)&gt;=0.1,ROUND(J194/C194,4),0))</f>
        <v/>
      </c>
    </row>
    <row r="195" customFormat="false" ht="15" hidden="false" customHeight="false" outlineLevel="0" collapsed="false">
      <c r="A195" s="7"/>
      <c r="B195" s="5"/>
      <c r="C195" s="5"/>
      <c r="D195" s="6"/>
      <c r="E195" s="12" t="str">
        <f aca="false">IF(D195="","",ROUND(D195/28.349523125,2))</f>
        <v/>
      </c>
      <c r="F195" s="10" t="str">
        <f aca="false">IF(E195="","",IF(E195&lt;16,0,IF(E195=16,16,CEILING(E195/16,1)*16)))</f>
        <v/>
      </c>
      <c r="G195" s="12" t="str">
        <f aca="false">IF(OR(E195="",E195&lt;=16),"",E195-FLOOR(E195-0.000001,16))</f>
        <v/>
      </c>
      <c r="H195" s="11" t="str">
        <f aca="false">IF(AND(G195&lt;&gt;"",G195&lt;=3,F195&lt;=48),MIN(INDEX(Cards!$B$6:$I$9,MATCH(F195,Cards!$A$6:$A$9,0),1)-INDEX(Cards!$B$6:$I$9,MATCH(IF(F195-16=16,0,F195-16),Cards!$A$6:$A$9,0),1),INDEX(Cards!$B$6:$I$9,MATCH(F195,Cards!$A$6:$A$9,0),2)-INDEX(Cards!$B$6:$I$9,MATCH(IF(F195-16=16,0,F195-16),Cards!$A$6:$A$9,0),2),INDEX(Cards!$B$6:$I$9,MATCH(F195,Cards!$A$6:$A$9,0),3)-INDEX(Cards!$B$6:$I$9,MATCH(IF(F195-16=16,0,F195-16),Cards!$A$6:$A$9,0),3),INDEX(Cards!$B$6:$I$9,MATCH(F195,Cards!$A$6:$A$9,0),4)-INDEX(Cards!$B$6:$I$9,MATCH(IF(F195-16=16,0,F195-16),Cards!$A$6:$A$9,0),4),INDEX(Cards!$B$6:$I$9,MATCH(F195,Cards!$A$6:$A$9,0),5)-INDEX(Cards!$B$6:$I$9,MATCH(IF(F195-16=16,0,F195-16),Cards!$A$6:$A$9,0),5),INDEX(Cards!$B$6:$I$9,MATCH(F195,Cards!$A$6:$A$9,0),6)-INDEX(Cards!$B$6:$I$9,MATCH(IF(F195-16=16,0,F195-16),Cards!$A$6:$A$9,0),6),INDEX(Cards!$B$6:$I$9,MATCH(F195,Cards!$A$6:$A$9,0),7)-INDEX(Cards!$B$6:$I$9,MATCH(IF(F195-16=16,0,F195-16),Cards!$A$6:$A$9,0),7),INDEX(Cards!$B$6:$I$9,MATCH(F195,Cards!$A$6:$A$9,0),8)-INDEX(Cards!$B$6:$I$9,MATCH(IF(F195-16=16,0,F195-16),Cards!$A$6:$A$9,0),8)),"")</f>
        <v/>
      </c>
      <c r="I195" s="11" t="str">
        <f aca="false">IF(AND(G195&lt;&gt;"",G195&lt;=3,F195&lt;=48),MAX(INDEX(Cards!$B$6:$I$9,MATCH(F195,Cards!$A$6:$A$9,0),1)-INDEX(Cards!$B$6:$I$9,MATCH(IF(F195-16=16,0,F195-16),Cards!$A$6:$A$9,0),1),INDEX(Cards!$B$6:$I$9,MATCH(F195,Cards!$A$6:$A$9,0),2)-INDEX(Cards!$B$6:$I$9,MATCH(IF(F195-16=16,0,F195-16),Cards!$A$6:$A$9,0),2),INDEX(Cards!$B$6:$I$9,MATCH(F195,Cards!$A$6:$A$9,0),3)-INDEX(Cards!$B$6:$I$9,MATCH(IF(F195-16=16,0,F195-16),Cards!$A$6:$A$9,0),3),INDEX(Cards!$B$6:$I$9,MATCH(F195,Cards!$A$6:$A$9,0),4)-INDEX(Cards!$B$6:$I$9,MATCH(IF(F195-16=16,0,F195-16),Cards!$A$6:$A$9,0),4),INDEX(Cards!$B$6:$I$9,MATCH(F195,Cards!$A$6:$A$9,0),5)-INDEX(Cards!$B$6:$I$9,MATCH(IF(F195-16=16,0,F195-16),Cards!$A$6:$A$9,0),5),INDEX(Cards!$B$6:$I$9,MATCH(F195,Cards!$A$6:$A$9,0),6)-INDEX(Cards!$B$6:$I$9,MATCH(IF(F195-16=16,0,F195-16),Cards!$A$6:$A$9,0),6),INDEX(Cards!$B$6:$I$9,MATCH(F195,Cards!$A$6:$A$9,0),7)-INDEX(Cards!$B$6:$I$9,MATCH(IF(F195-16=16,0,F195-16),Cards!$A$6:$A$9,0),7),INDEX(Cards!$B$6:$I$9,MATCH(F195,Cards!$A$6:$A$9,0),8)-INDEX(Cards!$B$6:$I$9,MATCH(IF(F195-16=16,0,F195-16),Cards!$A$6:$A$9,0),8)),"")</f>
        <v/>
      </c>
      <c r="J195" s="11" t="str">
        <f aca="false">IF(AND(B195&lt;&gt;"",C195&lt;&gt;"",C195&gt;B195),C195-B195,"")</f>
        <v/>
      </c>
      <c r="K195" s="16" t="str">
        <f aca="false">IF(J195="","",IF(ROUND(J195/C195,4)&gt;=0.1,ROUND(J195/C195,4),0))</f>
        <v/>
      </c>
    </row>
    <row r="196" customFormat="false" ht="15" hidden="false" customHeight="false" outlineLevel="0" collapsed="false">
      <c r="A196" s="7"/>
      <c r="B196" s="5"/>
      <c r="C196" s="5"/>
      <c r="D196" s="6"/>
      <c r="E196" s="12" t="str">
        <f aca="false">IF(D196="","",ROUND(D196/28.349523125,2))</f>
        <v/>
      </c>
      <c r="F196" s="10" t="str">
        <f aca="false">IF(E196="","",IF(E196&lt;16,0,IF(E196=16,16,CEILING(E196/16,1)*16)))</f>
        <v/>
      </c>
      <c r="G196" s="12" t="str">
        <f aca="false">IF(OR(E196="",E196&lt;=16),"",E196-FLOOR(E196-0.000001,16))</f>
        <v/>
      </c>
      <c r="H196" s="11" t="str">
        <f aca="false">IF(AND(G196&lt;&gt;"",G196&lt;=3,F196&lt;=48),MIN(INDEX(Cards!$B$6:$I$9,MATCH(F196,Cards!$A$6:$A$9,0),1)-INDEX(Cards!$B$6:$I$9,MATCH(IF(F196-16=16,0,F196-16),Cards!$A$6:$A$9,0),1),INDEX(Cards!$B$6:$I$9,MATCH(F196,Cards!$A$6:$A$9,0),2)-INDEX(Cards!$B$6:$I$9,MATCH(IF(F196-16=16,0,F196-16),Cards!$A$6:$A$9,0),2),INDEX(Cards!$B$6:$I$9,MATCH(F196,Cards!$A$6:$A$9,0),3)-INDEX(Cards!$B$6:$I$9,MATCH(IF(F196-16=16,0,F196-16),Cards!$A$6:$A$9,0),3),INDEX(Cards!$B$6:$I$9,MATCH(F196,Cards!$A$6:$A$9,0),4)-INDEX(Cards!$B$6:$I$9,MATCH(IF(F196-16=16,0,F196-16),Cards!$A$6:$A$9,0),4),INDEX(Cards!$B$6:$I$9,MATCH(F196,Cards!$A$6:$A$9,0),5)-INDEX(Cards!$B$6:$I$9,MATCH(IF(F196-16=16,0,F196-16),Cards!$A$6:$A$9,0),5),INDEX(Cards!$B$6:$I$9,MATCH(F196,Cards!$A$6:$A$9,0),6)-INDEX(Cards!$B$6:$I$9,MATCH(IF(F196-16=16,0,F196-16),Cards!$A$6:$A$9,0),6),INDEX(Cards!$B$6:$I$9,MATCH(F196,Cards!$A$6:$A$9,0),7)-INDEX(Cards!$B$6:$I$9,MATCH(IF(F196-16=16,0,F196-16),Cards!$A$6:$A$9,0),7),INDEX(Cards!$B$6:$I$9,MATCH(F196,Cards!$A$6:$A$9,0),8)-INDEX(Cards!$B$6:$I$9,MATCH(IF(F196-16=16,0,F196-16),Cards!$A$6:$A$9,0),8)),"")</f>
        <v/>
      </c>
      <c r="I196" s="11" t="str">
        <f aca="false">IF(AND(G196&lt;&gt;"",G196&lt;=3,F196&lt;=48),MAX(INDEX(Cards!$B$6:$I$9,MATCH(F196,Cards!$A$6:$A$9,0),1)-INDEX(Cards!$B$6:$I$9,MATCH(IF(F196-16=16,0,F196-16),Cards!$A$6:$A$9,0),1),INDEX(Cards!$B$6:$I$9,MATCH(F196,Cards!$A$6:$A$9,0),2)-INDEX(Cards!$B$6:$I$9,MATCH(IF(F196-16=16,0,F196-16),Cards!$A$6:$A$9,0),2),INDEX(Cards!$B$6:$I$9,MATCH(F196,Cards!$A$6:$A$9,0),3)-INDEX(Cards!$B$6:$I$9,MATCH(IF(F196-16=16,0,F196-16),Cards!$A$6:$A$9,0),3),INDEX(Cards!$B$6:$I$9,MATCH(F196,Cards!$A$6:$A$9,0),4)-INDEX(Cards!$B$6:$I$9,MATCH(IF(F196-16=16,0,F196-16),Cards!$A$6:$A$9,0),4),INDEX(Cards!$B$6:$I$9,MATCH(F196,Cards!$A$6:$A$9,0),5)-INDEX(Cards!$B$6:$I$9,MATCH(IF(F196-16=16,0,F196-16),Cards!$A$6:$A$9,0),5),INDEX(Cards!$B$6:$I$9,MATCH(F196,Cards!$A$6:$A$9,0),6)-INDEX(Cards!$B$6:$I$9,MATCH(IF(F196-16=16,0,F196-16),Cards!$A$6:$A$9,0),6),INDEX(Cards!$B$6:$I$9,MATCH(F196,Cards!$A$6:$A$9,0),7)-INDEX(Cards!$B$6:$I$9,MATCH(IF(F196-16=16,0,F196-16),Cards!$A$6:$A$9,0),7),INDEX(Cards!$B$6:$I$9,MATCH(F196,Cards!$A$6:$A$9,0),8)-INDEX(Cards!$B$6:$I$9,MATCH(IF(F196-16=16,0,F196-16),Cards!$A$6:$A$9,0),8)),"")</f>
        <v/>
      </c>
      <c r="J196" s="11" t="str">
        <f aca="false">IF(AND(B196&lt;&gt;"",C196&lt;&gt;"",C196&gt;B196),C196-B196,"")</f>
        <v/>
      </c>
      <c r="K196" s="16" t="str">
        <f aca="false">IF(J196="","",IF(ROUND(J196/C196,4)&gt;=0.1,ROUND(J196/C196,4),0))</f>
        <v/>
      </c>
    </row>
    <row r="197" customFormat="false" ht="15" hidden="false" customHeight="false" outlineLevel="0" collapsed="false">
      <c r="A197" s="7"/>
      <c r="B197" s="5"/>
      <c r="C197" s="5"/>
      <c r="D197" s="6"/>
      <c r="E197" s="12" t="str">
        <f aca="false">IF(D197="","",ROUND(D197/28.349523125,2))</f>
        <v/>
      </c>
      <c r="F197" s="10" t="str">
        <f aca="false">IF(E197="","",IF(E197&lt;16,0,IF(E197=16,16,CEILING(E197/16,1)*16)))</f>
        <v/>
      </c>
      <c r="G197" s="12" t="str">
        <f aca="false">IF(OR(E197="",E197&lt;=16),"",E197-FLOOR(E197-0.000001,16))</f>
        <v/>
      </c>
      <c r="H197" s="11" t="str">
        <f aca="false">IF(AND(G197&lt;&gt;"",G197&lt;=3,F197&lt;=48),MIN(INDEX(Cards!$B$6:$I$9,MATCH(F197,Cards!$A$6:$A$9,0),1)-INDEX(Cards!$B$6:$I$9,MATCH(IF(F197-16=16,0,F197-16),Cards!$A$6:$A$9,0),1),INDEX(Cards!$B$6:$I$9,MATCH(F197,Cards!$A$6:$A$9,0),2)-INDEX(Cards!$B$6:$I$9,MATCH(IF(F197-16=16,0,F197-16),Cards!$A$6:$A$9,0),2),INDEX(Cards!$B$6:$I$9,MATCH(F197,Cards!$A$6:$A$9,0),3)-INDEX(Cards!$B$6:$I$9,MATCH(IF(F197-16=16,0,F197-16),Cards!$A$6:$A$9,0),3),INDEX(Cards!$B$6:$I$9,MATCH(F197,Cards!$A$6:$A$9,0),4)-INDEX(Cards!$B$6:$I$9,MATCH(IF(F197-16=16,0,F197-16),Cards!$A$6:$A$9,0),4),INDEX(Cards!$B$6:$I$9,MATCH(F197,Cards!$A$6:$A$9,0),5)-INDEX(Cards!$B$6:$I$9,MATCH(IF(F197-16=16,0,F197-16),Cards!$A$6:$A$9,0),5),INDEX(Cards!$B$6:$I$9,MATCH(F197,Cards!$A$6:$A$9,0),6)-INDEX(Cards!$B$6:$I$9,MATCH(IF(F197-16=16,0,F197-16),Cards!$A$6:$A$9,0),6),INDEX(Cards!$B$6:$I$9,MATCH(F197,Cards!$A$6:$A$9,0),7)-INDEX(Cards!$B$6:$I$9,MATCH(IF(F197-16=16,0,F197-16),Cards!$A$6:$A$9,0),7),INDEX(Cards!$B$6:$I$9,MATCH(F197,Cards!$A$6:$A$9,0),8)-INDEX(Cards!$B$6:$I$9,MATCH(IF(F197-16=16,0,F197-16),Cards!$A$6:$A$9,0),8)),"")</f>
        <v/>
      </c>
      <c r="I197" s="11" t="str">
        <f aca="false">IF(AND(G197&lt;&gt;"",G197&lt;=3,F197&lt;=48),MAX(INDEX(Cards!$B$6:$I$9,MATCH(F197,Cards!$A$6:$A$9,0),1)-INDEX(Cards!$B$6:$I$9,MATCH(IF(F197-16=16,0,F197-16),Cards!$A$6:$A$9,0),1),INDEX(Cards!$B$6:$I$9,MATCH(F197,Cards!$A$6:$A$9,0),2)-INDEX(Cards!$B$6:$I$9,MATCH(IF(F197-16=16,0,F197-16),Cards!$A$6:$A$9,0),2),INDEX(Cards!$B$6:$I$9,MATCH(F197,Cards!$A$6:$A$9,0),3)-INDEX(Cards!$B$6:$I$9,MATCH(IF(F197-16=16,0,F197-16),Cards!$A$6:$A$9,0),3),INDEX(Cards!$B$6:$I$9,MATCH(F197,Cards!$A$6:$A$9,0),4)-INDEX(Cards!$B$6:$I$9,MATCH(IF(F197-16=16,0,F197-16),Cards!$A$6:$A$9,0),4),INDEX(Cards!$B$6:$I$9,MATCH(F197,Cards!$A$6:$A$9,0),5)-INDEX(Cards!$B$6:$I$9,MATCH(IF(F197-16=16,0,F197-16),Cards!$A$6:$A$9,0),5),INDEX(Cards!$B$6:$I$9,MATCH(F197,Cards!$A$6:$A$9,0),6)-INDEX(Cards!$B$6:$I$9,MATCH(IF(F197-16=16,0,F197-16),Cards!$A$6:$A$9,0),6),INDEX(Cards!$B$6:$I$9,MATCH(F197,Cards!$A$6:$A$9,0),7)-INDEX(Cards!$B$6:$I$9,MATCH(IF(F197-16=16,0,F197-16),Cards!$A$6:$A$9,0),7),INDEX(Cards!$B$6:$I$9,MATCH(F197,Cards!$A$6:$A$9,0),8)-INDEX(Cards!$B$6:$I$9,MATCH(IF(F197-16=16,0,F197-16),Cards!$A$6:$A$9,0),8)),"")</f>
        <v/>
      </c>
      <c r="J197" s="11" t="str">
        <f aca="false">IF(AND(B197&lt;&gt;"",C197&lt;&gt;"",C197&gt;B197),C197-B197,"")</f>
        <v/>
      </c>
      <c r="K197" s="16" t="str">
        <f aca="false">IF(J197="","",IF(ROUND(J197/C197,4)&gt;=0.1,ROUND(J197/C197,4),0))</f>
        <v/>
      </c>
    </row>
    <row r="198" customFormat="false" ht="15" hidden="false" customHeight="false" outlineLevel="0" collapsed="false">
      <c r="A198" s="7"/>
      <c r="B198" s="5"/>
      <c r="C198" s="5"/>
      <c r="D198" s="6"/>
      <c r="E198" s="12" t="str">
        <f aca="false">IF(D198="","",ROUND(D198/28.349523125,2))</f>
        <v/>
      </c>
      <c r="F198" s="10" t="str">
        <f aca="false">IF(E198="","",IF(E198&lt;16,0,IF(E198=16,16,CEILING(E198/16,1)*16)))</f>
        <v/>
      </c>
      <c r="G198" s="12" t="str">
        <f aca="false">IF(OR(E198="",E198&lt;=16),"",E198-FLOOR(E198-0.000001,16))</f>
        <v/>
      </c>
      <c r="H198" s="11" t="str">
        <f aca="false">IF(AND(G198&lt;&gt;"",G198&lt;=3,F198&lt;=48),MIN(INDEX(Cards!$B$6:$I$9,MATCH(F198,Cards!$A$6:$A$9,0),1)-INDEX(Cards!$B$6:$I$9,MATCH(IF(F198-16=16,0,F198-16),Cards!$A$6:$A$9,0),1),INDEX(Cards!$B$6:$I$9,MATCH(F198,Cards!$A$6:$A$9,0),2)-INDEX(Cards!$B$6:$I$9,MATCH(IF(F198-16=16,0,F198-16),Cards!$A$6:$A$9,0),2),INDEX(Cards!$B$6:$I$9,MATCH(F198,Cards!$A$6:$A$9,0),3)-INDEX(Cards!$B$6:$I$9,MATCH(IF(F198-16=16,0,F198-16),Cards!$A$6:$A$9,0),3),INDEX(Cards!$B$6:$I$9,MATCH(F198,Cards!$A$6:$A$9,0),4)-INDEX(Cards!$B$6:$I$9,MATCH(IF(F198-16=16,0,F198-16),Cards!$A$6:$A$9,0),4),INDEX(Cards!$B$6:$I$9,MATCH(F198,Cards!$A$6:$A$9,0),5)-INDEX(Cards!$B$6:$I$9,MATCH(IF(F198-16=16,0,F198-16),Cards!$A$6:$A$9,0),5),INDEX(Cards!$B$6:$I$9,MATCH(F198,Cards!$A$6:$A$9,0),6)-INDEX(Cards!$B$6:$I$9,MATCH(IF(F198-16=16,0,F198-16),Cards!$A$6:$A$9,0),6),INDEX(Cards!$B$6:$I$9,MATCH(F198,Cards!$A$6:$A$9,0),7)-INDEX(Cards!$B$6:$I$9,MATCH(IF(F198-16=16,0,F198-16),Cards!$A$6:$A$9,0),7),INDEX(Cards!$B$6:$I$9,MATCH(F198,Cards!$A$6:$A$9,0),8)-INDEX(Cards!$B$6:$I$9,MATCH(IF(F198-16=16,0,F198-16),Cards!$A$6:$A$9,0),8)),"")</f>
        <v/>
      </c>
      <c r="I198" s="11" t="str">
        <f aca="false">IF(AND(G198&lt;&gt;"",G198&lt;=3,F198&lt;=48),MAX(INDEX(Cards!$B$6:$I$9,MATCH(F198,Cards!$A$6:$A$9,0),1)-INDEX(Cards!$B$6:$I$9,MATCH(IF(F198-16=16,0,F198-16),Cards!$A$6:$A$9,0),1),INDEX(Cards!$B$6:$I$9,MATCH(F198,Cards!$A$6:$A$9,0),2)-INDEX(Cards!$B$6:$I$9,MATCH(IF(F198-16=16,0,F198-16),Cards!$A$6:$A$9,0),2),INDEX(Cards!$B$6:$I$9,MATCH(F198,Cards!$A$6:$A$9,0),3)-INDEX(Cards!$B$6:$I$9,MATCH(IF(F198-16=16,0,F198-16),Cards!$A$6:$A$9,0),3),INDEX(Cards!$B$6:$I$9,MATCH(F198,Cards!$A$6:$A$9,0),4)-INDEX(Cards!$B$6:$I$9,MATCH(IF(F198-16=16,0,F198-16),Cards!$A$6:$A$9,0),4),INDEX(Cards!$B$6:$I$9,MATCH(F198,Cards!$A$6:$A$9,0),5)-INDEX(Cards!$B$6:$I$9,MATCH(IF(F198-16=16,0,F198-16),Cards!$A$6:$A$9,0),5),INDEX(Cards!$B$6:$I$9,MATCH(F198,Cards!$A$6:$A$9,0),6)-INDEX(Cards!$B$6:$I$9,MATCH(IF(F198-16=16,0,F198-16),Cards!$A$6:$A$9,0),6),INDEX(Cards!$B$6:$I$9,MATCH(F198,Cards!$A$6:$A$9,0),7)-INDEX(Cards!$B$6:$I$9,MATCH(IF(F198-16=16,0,F198-16),Cards!$A$6:$A$9,0),7),INDEX(Cards!$B$6:$I$9,MATCH(F198,Cards!$A$6:$A$9,0),8)-INDEX(Cards!$B$6:$I$9,MATCH(IF(F198-16=16,0,F198-16),Cards!$A$6:$A$9,0),8)),"")</f>
        <v/>
      </c>
      <c r="J198" s="11" t="str">
        <f aca="false">IF(AND(B198&lt;&gt;"",C198&lt;&gt;"",C198&gt;B198),C198-B198,"")</f>
        <v/>
      </c>
      <c r="K198" s="16" t="str">
        <f aca="false">IF(J198="","",IF(ROUND(J198/C198,4)&gt;=0.1,ROUND(J198/C198,4),0))</f>
        <v/>
      </c>
    </row>
    <row r="199" customFormat="false" ht="15" hidden="false" customHeight="false" outlineLevel="0" collapsed="false">
      <c r="A199" s="7"/>
      <c r="B199" s="5"/>
      <c r="C199" s="5"/>
      <c r="D199" s="6"/>
      <c r="E199" s="12" t="str">
        <f aca="false">IF(D199="","",ROUND(D199/28.349523125,2))</f>
        <v/>
      </c>
      <c r="F199" s="10" t="str">
        <f aca="false">IF(E199="","",IF(E199&lt;16,0,IF(E199=16,16,CEILING(E199/16,1)*16)))</f>
        <v/>
      </c>
      <c r="G199" s="12" t="str">
        <f aca="false">IF(OR(E199="",E199&lt;=16),"",E199-FLOOR(E199-0.000001,16))</f>
        <v/>
      </c>
      <c r="H199" s="11" t="str">
        <f aca="false">IF(AND(G199&lt;&gt;"",G199&lt;=3,F199&lt;=48),MIN(INDEX(Cards!$B$6:$I$9,MATCH(F199,Cards!$A$6:$A$9,0),1)-INDEX(Cards!$B$6:$I$9,MATCH(IF(F199-16=16,0,F199-16),Cards!$A$6:$A$9,0),1),INDEX(Cards!$B$6:$I$9,MATCH(F199,Cards!$A$6:$A$9,0),2)-INDEX(Cards!$B$6:$I$9,MATCH(IF(F199-16=16,0,F199-16),Cards!$A$6:$A$9,0),2),INDEX(Cards!$B$6:$I$9,MATCH(F199,Cards!$A$6:$A$9,0),3)-INDEX(Cards!$B$6:$I$9,MATCH(IF(F199-16=16,0,F199-16),Cards!$A$6:$A$9,0),3),INDEX(Cards!$B$6:$I$9,MATCH(F199,Cards!$A$6:$A$9,0),4)-INDEX(Cards!$B$6:$I$9,MATCH(IF(F199-16=16,0,F199-16),Cards!$A$6:$A$9,0),4),INDEX(Cards!$B$6:$I$9,MATCH(F199,Cards!$A$6:$A$9,0),5)-INDEX(Cards!$B$6:$I$9,MATCH(IF(F199-16=16,0,F199-16),Cards!$A$6:$A$9,0),5),INDEX(Cards!$B$6:$I$9,MATCH(F199,Cards!$A$6:$A$9,0),6)-INDEX(Cards!$B$6:$I$9,MATCH(IF(F199-16=16,0,F199-16),Cards!$A$6:$A$9,0),6),INDEX(Cards!$B$6:$I$9,MATCH(F199,Cards!$A$6:$A$9,0),7)-INDEX(Cards!$B$6:$I$9,MATCH(IF(F199-16=16,0,F199-16),Cards!$A$6:$A$9,0),7),INDEX(Cards!$B$6:$I$9,MATCH(F199,Cards!$A$6:$A$9,0),8)-INDEX(Cards!$B$6:$I$9,MATCH(IF(F199-16=16,0,F199-16),Cards!$A$6:$A$9,0),8)),"")</f>
        <v/>
      </c>
      <c r="I199" s="11" t="str">
        <f aca="false">IF(AND(G199&lt;&gt;"",G199&lt;=3,F199&lt;=48),MAX(INDEX(Cards!$B$6:$I$9,MATCH(F199,Cards!$A$6:$A$9,0),1)-INDEX(Cards!$B$6:$I$9,MATCH(IF(F199-16=16,0,F199-16),Cards!$A$6:$A$9,0),1),INDEX(Cards!$B$6:$I$9,MATCH(F199,Cards!$A$6:$A$9,0),2)-INDEX(Cards!$B$6:$I$9,MATCH(IF(F199-16=16,0,F199-16),Cards!$A$6:$A$9,0),2),INDEX(Cards!$B$6:$I$9,MATCH(F199,Cards!$A$6:$A$9,0),3)-INDEX(Cards!$B$6:$I$9,MATCH(IF(F199-16=16,0,F199-16),Cards!$A$6:$A$9,0),3),INDEX(Cards!$B$6:$I$9,MATCH(F199,Cards!$A$6:$A$9,0),4)-INDEX(Cards!$B$6:$I$9,MATCH(IF(F199-16=16,0,F199-16),Cards!$A$6:$A$9,0),4),INDEX(Cards!$B$6:$I$9,MATCH(F199,Cards!$A$6:$A$9,0),5)-INDEX(Cards!$B$6:$I$9,MATCH(IF(F199-16=16,0,F199-16),Cards!$A$6:$A$9,0),5),INDEX(Cards!$B$6:$I$9,MATCH(F199,Cards!$A$6:$A$9,0),6)-INDEX(Cards!$B$6:$I$9,MATCH(IF(F199-16=16,0,F199-16),Cards!$A$6:$A$9,0),6),INDEX(Cards!$B$6:$I$9,MATCH(F199,Cards!$A$6:$A$9,0),7)-INDEX(Cards!$B$6:$I$9,MATCH(IF(F199-16=16,0,F199-16),Cards!$A$6:$A$9,0),7),INDEX(Cards!$B$6:$I$9,MATCH(F199,Cards!$A$6:$A$9,0),8)-INDEX(Cards!$B$6:$I$9,MATCH(IF(F199-16=16,0,F199-16),Cards!$A$6:$A$9,0),8)),"")</f>
        <v/>
      </c>
      <c r="J199" s="11" t="str">
        <f aca="false">IF(AND(B199&lt;&gt;"",C199&lt;&gt;"",C199&gt;B199),C199-B199,"")</f>
        <v/>
      </c>
      <c r="K199" s="16" t="str">
        <f aca="false">IF(J199="","",IF(ROUND(J199/C199,4)&gt;=0.1,ROUND(J199/C199,4),0))</f>
        <v/>
      </c>
    </row>
    <row r="200" customFormat="false" ht="15" hidden="false" customHeight="false" outlineLevel="0" collapsed="false">
      <c r="A200" s="7"/>
      <c r="B200" s="5"/>
      <c r="C200" s="5"/>
      <c r="D200" s="6"/>
      <c r="E200" s="12" t="str">
        <f aca="false">IF(D200="","",ROUND(D200/28.349523125,2))</f>
        <v/>
      </c>
      <c r="F200" s="10" t="str">
        <f aca="false">IF(E200="","",IF(E200&lt;16,0,IF(E200=16,16,CEILING(E200/16,1)*16)))</f>
        <v/>
      </c>
      <c r="G200" s="12" t="str">
        <f aca="false">IF(OR(E200="",E200&lt;=16),"",E200-FLOOR(E200-0.000001,16))</f>
        <v/>
      </c>
      <c r="H200" s="11" t="str">
        <f aca="false">IF(AND(G200&lt;&gt;"",G200&lt;=3,F200&lt;=48),MIN(INDEX(Cards!$B$6:$I$9,MATCH(F200,Cards!$A$6:$A$9,0),1)-INDEX(Cards!$B$6:$I$9,MATCH(IF(F200-16=16,0,F200-16),Cards!$A$6:$A$9,0),1),INDEX(Cards!$B$6:$I$9,MATCH(F200,Cards!$A$6:$A$9,0),2)-INDEX(Cards!$B$6:$I$9,MATCH(IF(F200-16=16,0,F200-16),Cards!$A$6:$A$9,0),2),INDEX(Cards!$B$6:$I$9,MATCH(F200,Cards!$A$6:$A$9,0),3)-INDEX(Cards!$B$6:$I$9,MATCH(IF(F200-16=16,0,F200-16),Cards!$A$6:$A$9,0),3),INDEX(Cards!$B$6:$I$9,MATCH(F200,Cards!$A$6:$A$9,0),4)-INDEX(Cards!$B$6:$I$9,MATCH(IF(F200-16=16,0,F200-16),Cards!$A$6:$A$9,0),4),INDEX(Cards!$B$6:$I$9,MATCH(F200,Cards!$A$6:$A$9,0),5)-INDEX(Cards!$B$6:$I$9,MATCH(IF(F200-16=16,0,F200-16),Cards!$A$6:$A$9,0),5),INDEX(Cards!$B$6:$I$9,MATCH(F200,Cards!$A$6:$A$9,0),6)-INDEX(Cards!$B$6:$I$9,MATCH(IF(F200-16=16,0,F200-16),Cards!$A$6:$A$9,0),6),INDEX(Cards!$B$6:$I$9,MATCH(F200,Cards!$A$6:$A$9,0),7)-INDEX(Cards!$B$6:$I$9,MATCH(IF(F200-16=16,0,F200-16),Cards!$A$6:$A$9,0),7),INDEX(Cards!$B$6:$I$9,MATCH(F200,Cards!$A$6:$A$9,0),8)-INDEX(Cards!$B$6:$I$9,MATCH(IF(F200-16=16,0,F200-16),Cards!$A$6:$A$9,0),8)),"")</f>
        <v/>
      </c>
      <c r="I200" s="11" t="str">
        <f aca="false">IF(AND(G200&lt;&gt;"",G200&lt;=3,F200&lt;=48),MAX(INDEX(Cards!$B$6:$I$9,MATCH(F200,Cards!$A$6:$A$9,0),1)-INDEX(Cards!$B$6:$I$9,MATCH(IF(F200-16=16,0,F200-16),Cards!$A$6:$A$9,0),1),INDEX(Cards!$B$6:$I$9,MATCH(F200,Cards!$A$6:$A$9,0),2)-INDEX(Cards!$B$6:$I$9,MATCH(IF(F200-16=16,0,F200-16),Cards!$A$6:$A$9,0),2),INDEX(Cards!$B$6:$I$9,MATCH(F200,Cards!$A$6:$A$9,0),3)-INDEX(Cards!$B$6:$I$9,MATCH(IF(F200-16=16,0,F200-16),Cards!$A$6:$A$9,0),3),INDEX(Cards!$B$6:$I$9,MATCH(F200,Cards!$A$6:$A$9,0),4)-INDEX(Cards!$B$6:$I$9,MATCH(IF(F200-16=16,0,F200-16),Cards!$A$6:$A$9,0),4),INDEX(Cards!$B$6:$I$9,MATCH(F200,Cards!$A$6:$A$9,0),5)-INDEX(Cards!$B$6:$I$9,MATCH(IF(F200-16=16,0,F200-16),Cards!$A$6:$A$9,0),5),INDEX(Cards!$B$6:$I$9,MATCH(F200,Cards!$A$6:$A$9,0),6)-INDEX(Cards!$B$6:$I$9,MATCH(IF(F200-16=16,0,F200-16),Cards!$A$6:$A$9,0),6),INDEX(Cards!$B$6:$I$9,MATCH(F200,Cards!$A$6:$A$9,0),7)-INDEX(Cards!$B$6:$I$9,MATCH(IF(F200-16=16,0,F200-16),Cards!$A$6:$A$9,0),7),INDEX(Cards!$B$6:$I$9,MATCH(F200,Cards!$A$6:$A$9,0),8)-INDEX(Cards!$B$6:$I$9,MATCH(IF(F200-16=16,0,F200-16),Cards!$A$6:$A$9,0),8)),"")</f>
        <v/>
      </c>
      <c r="J200" s="11" t="str">
        <f aca="false">IF(AND(B200&lt;&gt;"",C200&lt;&gt;"",C200&gt;B200),C200-B200,"")</f>
        <v/>
      </c>
      <c r="K200" s="16" t="str">
        <f aca="false">IF(J200="","",IF(ROUND(J200/C200,4)&gt;=0.1,ROUND(J200/C200,4),0))</f>
        <v/>
      </c>
    </row>
    <row r="201" customFormat="false" ht="15" hidden="false" customHeight="false" outlineLevel="0" collapsed="false">
      <c r="A201" s="7"/>
      <c r="B201" s="5"/>
      <c r="C201" s="5"/>
      <c r="D201" s="6"/>
      <c r="E201" s="12" t="str">
        <f aca="false">IF(D201="","",ROUND(D201/28.349523125,2))</f>
        <v/>
      </c>
      <c r="F201" s="10" t="str">
        <f aca="false">IF(E201="","",IF(E201&lt;16,0,IF(E201=16,16,CEILING(E201/16,1)*16)))</f>
        <v/>
      </c>
      <c r="G201" s="12" t="str">
        <f aca="false">IF(OR(E201="",E201&lt;=16),"",E201-FLOOR(E201-0.000001,16))</f>
        <v/>
      </c>
      <c r="H201" s="11" t="str">
        <f aca="false">IF(AND(G201&lt;&gt;"",G201&lt;=3,F201&lt;=48),MIN(INDEX(Cards!$B$6:$I$9,MATCH(F201,Cards!$A$6:$A$9,0),1)-INDEX(Cards!$B$6:$I$9,MATCH(IF(F201-16=16,0,F201-16),Cards!$A$6:$A$9,0),1),INDEX(Cards!$B$6:$I$9,MATCH(F201,Cards!$A$6:$A$9,0),2)-INDEX(Cards!$B$6:$I$9,MATCH(IF(F201-16=16,0,F201-16),Cards!$A$6:$A$9,0),2),INDEX(Cards!$B$6:$I$9,MATCH(F201,Cards!$A$6:$A$9,0),3)-INDEX(Cards!$B$6:$I$9,MATCH(IF(F201-16=16,0,F201-16),Cards!$A$6:$A$9,0),3),INDEX(Cards!$B$6:$I$9,MATCH(F201,Cards!$A$6:$A$9,0),4)-INDEX(Cards!$B$6:$I$9,MATCH(IF(F201-16=16,0,F201-16),Cards!$A$6:$A$9,0),4),INDEX(Cards!$B$6:$I$9,MATCH(F201,Cards!$A$6:$A$9,0),5)-INDEX(Cards!$B$6:$I$9,MATCH(IF(F201-16=16,0,F201-16),Cards!$A$6:$A$9,0),5),INDEX(Cards!$B$6:$I$9,MATCH(F201,Cards!$A$6:$A$9,0),6)-INDEX(Cards!$B$6:$I$9,MATCH(IF(F201-16=16,0,F201-16),Cards!$A$6:$A$9,0),6),INDEX(Cards!$B$6:$I$9,MATCH(F201,Cards!$A$6:$A$9,0),7)-INDEX(Cards!$B$6:$I$9,MATCH(IF(F201-16=16,0,F201-16),Cards!$A$6:$A$9,0),7),INDEX(Cards!$B$6:$I$9,MATCH(F201,Cards!$A$6:$A$9,0),8)-INDEX(Cards!$B$6:$I$9,MATCH(IF(F201-16=16,0,F201-16),Cards!$A$6:$A$9,0),8)),"")</f>
        <v/>
      </c>
      <c r="I201" s="11" t="str">
        <f aca="false">IF(AND(G201&lt;&gt;"",G201&lt;=3,F201&lt;=48),MAX(INDEX(Cards!$B$6:$I$9,MATCH(F201,Cards!$A$6:$A$9,0),1)-INDEX(Cards!$B$6:$I$9,MATCH(IF(F201-16=16,0,F201-16),Cards!$A$6:$A$9,0),1),INDEX(Cards!$B$6:$I$9,MATCH(F201,Cards!$A$6:$A$9,0),2)-INDEX(Cards!$B$6:$I$9,MATCH(IF(F201-16=16,0,F201-16),Cards!$A$6:$A$9,0),2),INDEX(Cards!$B$6:$I$9,MATCH(F201,Cards!$A$6:$A$9,0),3)-INDEX(Cards!$B$6:$I$9,MATCH(IF(F201-16=16,0,F201-16),Cards!$A$6:$A$9,0),3),INDEX(Cards!$B$6:$I$9,MATCH(F201,Cards!$A$6:$A$9,0),4)-INDEX(Cards!$B$6:$I$9,MATCH(IF(F201-16=16,0,F201-16),Cards!$A$6:$A$9,0),4),INDEX(Cards!$B$6:$I$9,MATCH(F201,Cards!$A$6:$A$9,0),5)-INDEX(Cards!$B$6:$I$9,MATCH(IF(F201-16=16,0,F201-16),Cards!$A$6:$A$9,0),5),INDEX(Cards!$B$6:$I$9,MATCH(F201,Cards!$A$6:$A$9,0),6)-INDEX(Cards!$B$6:$I$9,MATCH(IF(F201-16=16,0,F201-16),Cards!$A$6:$A$9,0),6),INDEX(Cards!$B$6:$I$9,MATCH(F201,Cards!$A$6:$A$9,0),7)-INDEX(Cards!$B$6:$I$9,MATCH(IF(F201-16=16,0,F201-16),Cards!$A$6:$A$9,0),7),INDEX(Cards!$B$6:$I$9,MATCH(F201,Cards!$A$6:$A$9,0),8)-INDEX(Cards!$B$6:$I$9,MATCH(IF(F201-16=16,0,F201-16),Cards!$A$6:$A$9,0),8)),"")</f>
        <v/>
      </c>
      <c r="J201" s="11" t="str">
        <f aca="false">IF(AND(B201&lt;&gt;"",C201&lt;&gt;"",C201&gt;B201),C201-B201,"")</f>
        <v/>
      </c>
      <c r="K201" s="16" t="str">
        <f aca="false">IF(J201="","",IF(ROUND(J201/C201,4)&gt;=0.1,ROUND(J201/C201,4),0))</f>
        <v/>
      </c>
    </row>
    <row r="202" customFormat="false" ht="15" hidden="false" customHeight="false" outlineLevel="0" collapsed="false">
      <c r="A202" s="7"/>
      <c r="B202" s="5"/>
      <c r="C202" s="5"/>
      <c r="D202" s="6"/>
      <c r="E202" s="12" t="str">
        <f aca="false">IF(D202="","",ROUND(D202/28.349523125,2))</f>
        <v/>
      </c>
      <c r="F202" s="10" t="str">
        <f aca="false">IF(E202="","",IF(E202&lt;16,0,IF(E202=16,16,CEILING(E202/16,1)*16)))</f>
        <v/>
      </c>
      <c r="G202" s="12" t="str">
        <f aca="false">IF(OR(E202="",E202&lt;=16),"",E202-FLOOR(E202-0.000001,16))</f>
        <v/>
      </c>
      <c r="H202" s="11" t="str">
        <f aca="false">IF(AND(G202&lt;&gt;"",G202&lt;=3,F202&lt;=48),MIN(INDEX(Cards!$B$6:$I$9,MATCH(F202,Cards!$A$6:$A$9,0),1)-INDEX(Cards!$B$6:$I$9,MATCH(IF(F202-16=16,0,F202-16),Cards!$A$6:$A$9,0),1),INDEX(Cards!$B$6:$I$9,MATCH(F202,Cards!$A$6:$A$9,0),2)-INDEX(Cards!$B$6:$I$9,MATCH(IF(F202-16=16,0,F202-16),Cards!$A$6:$A$9,0),2),INDEX(Cards!$B$6:$I$9,MATCH(F202,Cards!$A$6:$A$9,0),3)-INDEX(Cards!$B$6:$I$9,MATCH(IF(F202-16=16,0,F202-16),Cards!$A$6:$A$9,0),3),INDEX(Cards!$B$6:$I$9,MATCH(F202,Cards!$A$6:$A$9,0),4)-INDEX(Cards!$B$6:$I$9,MATCH(IF(F202-16=16,0,F202-16),Cards!$A$6:$A$9,0),4),INDEX(Cards!$B$6:$I$9,MATCH(F202,Cards!$A$6:$A$9,0),5)-INDEX(Cards!$B$6:$I$9,MATCH(IF(F202-16=16,0,F202-16),Cards!$A$6:$A$9,0),5),INDEX(Cards!$B$6:$I$9,MATCH(F202,Cards!$A$6:$A$9,0),6)-INDEX(Cards!$B$6:$I$9,MATCH(IF(F202-16=16,0,F202-16),Cards!$A$6:$A$9,0),6),INDEX(Cards!$B$6:$I$9,MATCH(F202,Cards!$A$6:$A$9,0),7)-INDEX(Cards!$B$6:$I$9,MATCH(IF(F202-16=16,0,F202-16),Cards!$A$6:$A$9,0),7),INDEX(Cards!$B$6:$I$9,MATCH(F202,Cards!$A$6:$A$9,0),8)-INDEX(Cards!$B$6:$I$9,MATCH(IF(F202-16=16,0,F202-16),Cards!$A$6:$A$9,0),8)),"")</f>
        <v/>
      </c>
      <c r="I202" s="11" t="str">
        <f aca="false">IF(AND(G202&lt;&gt;"",G202&lt;=3,F202&lt;=48),MAX(INDEX(Cards!$B$6:$I$9,MATCH(F202,Cards!$A$6:$A$9,0),1)-INDEX(Cards!$B$6:$I$9,MATCH(IF(F202-16=16,0,F202-16),Cards!$A$6:$A$9,0),1),INDEX(Cards!$B$6:$I$9,MATCH(F202,Cards!$A$6:$A$9,0),2)-INDEX(Cards!$B$6:$I$9,MATCH(IF(F202-16=16,0,F202-16),Cards!$A$6:$A$9,0),2),INDEX(Cards!$B$6:$I$9,MATCH(F202,Cards!$A$6:$A$9,0),3)-INDEX(Cards!$B$6:$I$9,MATCH(IF(F202-16=16,0,F202-16),Cards!$A$6:$A$9,0),3),INDEX(Cards!$B$6:$I$9,MATCH(F202,Cards!$A$6:$A$9,0),4)-INDEX(Cards!$B$6:$I$9,MATCH(IF(F202-16=16,0,F202-16),Cards!$A$6:$A$9,0),4),INDEX(Cards!$B$6:$I$9,MATCH(F202,Cards!$A$6:$A$9,0),5)-INDEX(Cards!$B$6:$I$9,MATCH(IF(F202-16=16,0,F202-16),Cards!$A$6:$A$9,0),5),INDEX(Cards!$B$6:$I$9,MATCH(F202,Cards!$A$6:$A$9,0),6)-INDEX(Cards!$B$6:$I$9,MATCH(IF(F202-16=16,0,F202-16),Cards!$A$6:$A$9,0),6),INDEX(Cards!$B$6:$I$9,MATCH(F202,Cards!$A$6:$A$9,0),7)-INDEX(Cards!$B$6:$I$9,MATCH(IF(F202-16=16,0,F202-16),Cards!$A$6:$A$9,0),7),INDEX(Cards!$B$6:$I$9,MATCH(F202,Cards!$A$6:$A$9,0),8)-INDEX(Cards!$B$6:$I$9,MATCH(IF(F202-16=16,0,F202-16),Cards!$A$6:$A$9,0),8)),"")</f>
        <v/>
      </c>
      <c r="J202" s="11" t="str">
        <f aca="false">IF(AND(B202&lt;&gt;"",C202&lt;&gt;"",C202&gt;B202),C202-B202,"")</f>
        <v/>
      </c>
      <c r="K202" s="16" t="str">
        <f aca="false">IF(J202="","",IF(ROUND(J202/C202,4)&gt;=0.1,ROUND(J202/C202,4),0))</f>
        <v/>
      </c>
    </row>
    <row r="203" customFormat="false" ht="15" hidden="false" customHeight="false" outlineLevel="0" collapsed="false">
      <c r="A203" s="7"/>
      <c r="B203" s="5"/>
      <c r="C203" s="5"/>
      <c r="D203" s="6"/>
      <c r="E203" s="12" t="str">
        <f aca="false">IF(D203="","",ROUND(D203/28.349523125,2))</f>
        <v/>
      </c>
      <c r="F203" s="10" t="str">
        <f aca="false">IF(E203="","",IF(E203&lt;16,0,IF(E203=16,16,CEILING(E203/16,1)*16)))</f>
        <v/>
      </c>
      <c r="G203" s="12" t="str">
        <f aca="false">IF(OR(E203="",E203&lt;=16),"",E203-FLOOR(E203-0.000001,16))</f>
        <v/>
      </c>
      <c r="H203" s="11" t="str">
        <f aca="false">IF(AND(G203&lt;&gt;"",G203&lt;=3,F203&lt;=48),MIN(INDEX(Cards!$B$6:$I$9,MATCH(F203,Cards!$A$6:$A$9,0),1)-INDEX(Cards!$B$6:$I$9,MATCH(IF(F203-16=16,0,F203-16),Cards!$A$6:$A$9,0),1),INDEX(Cards!$B$6:$I$9,MATCH(F203,Cards!$A$6:$A$9,0),2)-INDEX(Cards!$B$6:$I$9,MATCH(IF(F203-16=16,0,F203-16),Cards!$A$6:$A$9,0),2),INDEX(Cards!$B$6:$I$9,MATCH(F203,Cards!$A$6:$A$9,0),3)-INDEX(Cards!$B$6:$I$9,MATCH(IF(F203-16=16,0,F203-16),Cards!$A$6:$A$9,0),3),INDEX(Cards!$B$6:$I$9,MATCH(F203,Cards!$A$6:$A$9,0),4)-INDEX(Cards!$B$6:$I$9,MATCH(IF(F203-16=16,0,F203-16),Cards!$A$6:$A$9,0),4),INDEX(Cards!$B$6:$I$9,MATCH(F203,Cards!$A$6:$A$9,0),5)-INDEX(Cards!$B$6:$I$9,MATCH(IF(F203-16=16,0,F203-16),Cards!$A$6:$A$9,0),5),INDEX(Cards!$B$6:$I$9,MATCH(F203,Cards!$A$6:$A$9,0),6)-INDEX(Cards!$B$6:$I$9,MATCH(IF(F203-16=16,0,F203-16),Cards!$A$6:$A$9,0),6),INDEX(Cards!$B$6:$I$9,MATCH(F203,Cards!$A$6:$A$9,0),7)-INDEX(Cards!$B$6:$I$9,MATCH(IF(F203-16=16,0,F203-16),Cards!$A$6:$A$9,0),7),INDEX(Cards!$B$6:$I$9,MATCH(F203,Cards!$A$6:$A$9,0),8)-INDEX(Cards!$B$6:$I$9,MATCH(IF(F203-16=16,0,F203-16),Cards!$A$6:$A$9,0),8)),"")</f>
        <v/>
      </c>
      <c r="I203" s="11" t="str">
        <f aca="false">IF(AND(G203&lt;&gt;"",G203&lt;=3,F203&lt;=48),MAX(INDEX(Cards!$B$6:$I$9,MATCH(F203,Cards!$A$6:$A$9,0),1)-INDEX(Cards!$B$6:$I$9,MATCH(IF(F203-16=16,0,F203-16),Cards!$A$6:$A$9,0),1),INDEX(Cards!$B$6:$I$9,MATCH(F203,Cards!$A$6:$A$9,0),2)-INDEX(Cards!$B$6:$I$9,MATCH(IF(F203-16=16,0,F203-16),Cards!$A$6:$A$9,0),2),INDEX(Cards!$B$6:$I$9,MATCH(F203,Cards!$A$6:$A$9,0),3)-INDEX(Cards!$B$6:$I$9,MATCH(IF(F203-16=16,0,F203-16),Cards!$A$6:$A$9,0),3),INDEX(Cards!$B$6:$I$9,MATCH(F203,Cards!$A$6:$A$9,0),4)-INDEX(Cards!$B$6:$I$9,MATCH(IF(F203-16=16,0,F203-16),Cards!$A$6:$A$9,0),4),INDEX(Cards!$B$6:$I$9,MATCH(F203,Cards!$A$6:$A$9,0),5)-INDEX(Cards!$B$6:$I$9,MATCH(IF(F203-16=16,0,F203-16),Cards!$A$6:$A$9,0),5),INDEX(Cards!$B$6:$I$9,MATCH(F203,Cards!$A$6:$A$9,0),6)-INDEX(Cards!$B$6:$I$9,MATCH(IF(F203-16=16,0,F203-16),Cards!$A$6:$A$9,0),6),INDEX(Cards!$B$6:$I$9,MATCH(F203,Cards!$A$6:$A$9,0),7)-INDEX(Cards!$B$6:$I$9,MATCH(IF(F203-16=16,0,F203-16),Cards!$A$6:$A$9,0),7),INDEX(Cards!$B$6:$I$9,MATCH(F203,Cards!$A$6:$A$9,0),8)-INDEX(Cards!$B$6:$I$9,MATCH(IF(F203-16=16,0,F203-16),Cards!$A$6:$A$9,0),8)),"")</f>
        <v/>
      </c>
      <c r="J203" s="11" t="str">
        <f aca="false">IF(AND(B203&lt;&gt;"",C203&lt;&gt;"",C203&gt;B203),C203-B203,"")</f>
        <v/>
      </c>
      <c r="K203" s="16" t="str">
        <f aca="false">IF(J203="","",IF(ROUND(J203/C203,4)&gt;=0.1,ROUND(J203/C203,4),0))</f>
        <v/>
      </c>
    </row>
    <row r="204" customFormat="false" ht="15" hidden="false" customHeight="false" outlineLevel="0" collapsed="false">
      <c r="A204" s="7"/>
      <c r="B204" s="5"/>
      <c r="C204" s="5"/>
      <c r="D204" s="6"/>
      <c r="E204" s="12" t="str">
        <f aca="false">IF(D204="","",ROUND(D204/28.349523125,2))</f>
        <v/>
      </c>
      <c r="F204" s="10" t="str">
        <f aca="false">IF(E204="","",IF(E204&lt;16,0,IF(E204=16,16,CEILING(E204/16,1)*16)))</f>
        <v/>
      </c>
      <c r="G204" s="12" t="str">
        <f aca="false">IF(OR(E204="",E204&lt;=16),"",E204-FLOOR(E204-0.000001,16))</f>
        <v/>
      </c>
      <c r="H204" s="11" t="str">
        <f aca="false">IF(AND(G204&lt;&gt;"",G204&lt;=3,F204&lt;=48),MIN(INDEX(Cards!$B$6:$I$9,MATCH(F204,Cards!$A$6:$A$9,0),1)-INDEX(Cards!$B$6:$I$9,MATCH(IF(F204-16=16,0,F204-16),Cards!$A$6:$A$9,0),1),INDEX(Cards!$B$6:$I$9,MATCH(F204,Cards!$A$6:$A$9,0),2)-INDEX(Cards!$B$6:$I$9,MATCH(IF(F204-16=16,0,F204-16),Cards!$A$6:$A$9,0),2),INDEX(Cards!$B$6:$I$9,MATCH(F204,Cards!$A$6:$A$9,0),3)-INDEX(Cards!$B$6:$I$9,MATCH(IF(F204-16=16,0,F204-16),Cards!$A$6:$A$9,0),3),INDEX(Cards!$B$6:$I$9,MATCH(F204,Cards!$A$6:$A$9,0),4)-INDEX(Cards!$B$6:$I$9,MATCH(IF(F204-16=16,0,F204-16),Cards!$A$6:$A$9,0),4),INDEX(Cards!$B$6:$I$9,MATCH(F204,Cards!$A$6:$A$9,0),5)-INDEX(Cards!$B$6:$I$9,MATCH(IF(F204-16=16,0,F204-16),Cards!$A$6:$A$9,0),5),INDEX(Cards!$B$6:$I$9,MATCH(F204,Cards!$A$6:$A$9,0),6)-INDEX(Cards!$B$6:$I$9,MATCH(IF(F204-16=16,0,F204-16),Cards!$A$6:$A$9,0),6),INDEX(Cards!$B$6:$I$9,MATCH(F204,Cards!$A$6:$A$9,0),7)-INDEX(Cards!$B$6:$I$9,MATCH(IF(F204-16=16,0,F204-16),Cards!$A$6:$A$9,0),7),INDEX(Cards!$B$6:$I$9,MATCH(F204,Cards!$A$6:$A$9,0),8)-INDEX(Cards!$B$6:$I$9,MATCH(IF(F204-16=16,0,F204-16),Cards!$A$6:$A$9,0),8)),"")</f>
        <v/>
      </c>
      <c r="I204" s="11" t="str">
        <f aca="false">IF(AND(G204&lt;&gt;"",G204&lt;=3,F204&lt;=48),MAX(INDEX(Cards!$B$6:$I$9,MATCH(F204,Cards!$A$6:$A$9,0),1)-INDEX(Cards!$B$6:$I$9,MATCH(IF(F204-16=16,0,F204-16),Cards!$A$6:$A$9,0),1),INDEX(Cards!$B$6:$I$9,MATCH(F204,Cards!$A$6:$A$9,0),2)-INDEX(Cards!$B$6:$I$9,MATCH(IF(F204-16=16,0,F204-16),Cards!$A$6:$A$9,0),2),INDEX(Cards!$B$6:$I$9,MATCH(F204,Cards!$A$6:$A$9,0),3)-INDEX(Cards!$B$6:$I$9,MATCH(IF(F204-16=16,0,F204-16),Cards!$A$6:$A$9,0),3),INDEX(Cards!$B$6:$I$9,MATCH(F204,Cards!$A$6:$A$9,0),4)-INDEX(Cards!$B$6:$I$9,MATCH(IF(F204-16=16,0,F204-16),Cards!$A$6:$A$9,0),4),INDEX(Cards!$B$6:$I$9,MATCH(F204,Cards!$A$6:$A$9,0),5)-INDEX(Cards!$B$6:$I$9,MATCH(IF(F204-16=16,0,F204-16),Cards!$A$6:$A$9,0),5),INDEX(Cards!$B$6:$I$9,MATCH(F204,Cards!$A$6:$A$9,0),6)-INDEX(Cards!$B$6:$I$9,MATCH(IF(F204-16=16,0,F204-16),Cards!$A$6:$A$9,0),6),INDEX(Cards!$B$6:$I$9,MATCH(F204,Cards!$A$6:$A$9,0),7)-INDEX(Cards!$B$6:$I$9,MATCH(IF(F204-16=16,0,F204-16),Cards!$A$6:$A$9,0),7),INDEX(Cards!$B$6:$I$9,MATCH(F204,Cards!$A$6:$A$9,0),8)-INDEX(Cards!$B$6:$I$9,MATCH(IF(F204-16=16,0,F204-16),Cards!$A$6:$A$9,0),8)),"")</f>
        <v/>
      </c>
      <c r="J204" s="11" t="str">
        <f aca="false">IF(AND(B204&lt;&gt;"",C204&lt;&gt;"",C204&gt;B204),C204-B204,"")</f>
        <v/>
      </c>
      <c r="K204" s="16" t="str">
        <f aca="false">IF(J204="","",IF(ROUND(J204/C204,4)&gt;=0.1,ROUND(J204/C204,4),0))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9" min="2" style="0" width="12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4" t="s">
        <v>64</v>
      </c>
    </row>
    <row r="4" customFormat="false" ht="15" hidden="false" customHeight="false" outlineLevel="0" collapsed="false">
      <c r="A4" s="3" t="s">
        <v>65</v>
      </c>
    </row>
    <row r="5" customFormat="false" ht="15" hidden="false" customHeight="false" outlineLevel="0" collapsed="false">
      <c r="A5" s="8" t="s">
        <v>66</v>
      </c>
      <c r="B5" s="8" t="s">
        <v>67</v>
      </c>
      <c r="C5" s="8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8" t="s">
        <v>73</v>
      </c>
      <c r="I5" s="8" t="s">
        <v>74</v>
      </c>
    </row>
    <row r="6" customFormat="false" ht="15" hidden="false" customHeight="false" outlineLevel="0" collapsed="false">
      <c r="A6" s="2" t="n">
        <v>0</v>
      </c>
      <c r="B6" s="11" t="n">
        <v>6.93</v>
      </c>
      <c r="C6" s="11" t="n">
        <v>6.94</v>
      </c>
      <c r="D6" s="11" t="n">
        <v>7.3</v>
      </c>
      <c r="E6" s="11" t="n">
        <v>7.46</v>
      </c>
      <c r="F6" s="11" t="n">
        <v>7.69</v>
      </c>
      <c r="G6" s="11" t="n">
        <v>7.86</v>
      </c>
      <c r="H6" s="11" t="n">
        <v>8.07</v>
      </c>
      <c r="I6" s="11" t="n">
        <v>8.4</v>
      </c>
    </row>
    <row r="7" customFormat="false" ht="15" hidden="false" customHeight="false" outlineLevel="0" collapsed="false">
      <c r="A7" s="2" t="n">
        <v>16</v>
      </c>
      <c r="B7" s="11" t="n">
        <v>7.61</v>
      </c>
      <c r="C7" s="11" t="n">
        <v>7.68</v>
      </c>
      <c r="D7" s="11" t="n">
        <v>8</v>
      </c>
      <c r="E7" s="11" t="n">
        <v>8.15</v>
      </c>
      <c r="F7" s="11" t="n">
        <v>8.74</v>
      </c>
      <c r="G7" s="11" t="n">
        <v>9.63</v>
      </c>
      <c r="H7" s="11" t="n">
        <v>9.98</v>
      </c>
      <c r="I7" s="11" t="n">
        <v>10.67</v>
      </c>
    </row>
    <row r="8" customFormat="false" ht="15" hidden="false" customHeight="false" outlineLevel="0" collapsed="false">
      <c r="A8" s="2" t="n">
        <v>32</v>
      </c>
      <c r="B8" s="11" t="n">
        <v>7.99</v>
      </c>
      <c r="C8" s="11" t="n">
        <v>8.08</v>
      </c>
      <c r="D8" s="11" t="n">
        <v>8.26</v>
      </c>
      <c r="E8" s="11" t="n">
        <v>8.51</v>
      </c>
      <c r="F8" s="11" t="n">
        <v>9.95</v>
      </c>
      <c r="G8" s="11" t="n">
        <v>11.58</v>
      </c>
      <c r="H8" s="11" t="n">
        <v>12</v>
      </c>
      <c r="I8" s="11" t="n">
        <v>12.87</v>
      </c>
    </row>
    <row r="9" customFormat="false" ht="15" hidden="false" customHeight="false" outlineLevel="0" collapsed="false">
      <c r="A9" s="2" t="n">
        <v>48</v>
      </c>
      <c r="B9" s="11" t="n">
        <v>8.64</v>
      </c>
      <c r="C9" s="11" t="n">
        <v>8.66</v>
      </c>
      <c r="D9" s="11" t="n">
        <v>9.14</v>
      </c>
      <c r="E9" s="11" t="n">
        <v>9.67</v>
      </c>
      <c r="F9" s="11" t="n">
        <v>11.57</v>
      </c>
      <c r="G9" s="11" t="n">
        <v>13.59</v>
      </c>
      <c r="H9" s="11" t="n">
        <v>14.36</v>
      </c>
      <c r="I9" s="11" t="n">
        <v>15.75</v>
      </c>
    </row>
    <row r="10" customFormat="false" ht="15" hidden="false" customHeight="false" outlineLevel="0" collapsed="false">
      <c r="A10" s="4" t="s">
        <v>75</v>
      </c>
    </row>
    <row r="12" customFormat="false" ht="15" hidden="false" customHeight="false" outlineLevel="0" collapsed="false">
      <c r="A12" s="3" t="s">
        <v>76</v>
      </c>
    </row>
    <row r="13" customFormat="false" ht="15" hidden="false" customHeight="false" outlineLevel="0" collapsed="false">
      <c r="A13" s="8" t="s">
        <v>77</v>
      </c>
      <c r="B13" s="8" t="s">
        <v>78</v>
      </c>
      <c r="C13" s="8" t="s">
        <v>79</v>
      </c>
      <c r="D13" s="8" t="s">
        <v>80</v>
      </c>
    </row>
    <row r="14" customFormat="false" ht="15" hidden="false" customHeight="false" outlineLevel="0" collapsed="false">
      <c r="A14" s="2" t="s">
        <v>20</v>
      </c>
      <c r="B14" s="16" t="n">
        <v>0.029</v>
      </c>
      <c r="C14" s="11" t="n">
        <v>0.3</v>
      </c>
      <c r="D14" s="16" t="n">
        <v>0.02</v>
      </c>
    </row>
    <row r="15" customFormat="false" ht="15" hidden="false" customHeight="false" outlineLevel="0" collapsed="false">
      <c r="A15" s="2" t="s">
        <v>81</v>
      </c>
      <c r="B15" s="16" t="n">
        <v>0.027</v>
      </c>
      <c r="C15" s="11" t="n">
        <v>0.3</v>
      </c>
      <c r="D15" s="16" t="n">
        <v>0.01</v>
      </c>
    </row>
    <row r="16" customFormat="false" ht="15" hidden="false" customHeight="false" outlineLevel="0" collapsed="false">
      <c r="A16" s="2" t="s">
        <v>82</v>
      </c>
      <c r="B16" s="16" t="n">
        <v>0.025</v>
      </c>
      <c r="C16" s="11" t="n">
        <v>0.3</v>
      </c>
      <c r="D16" s="16" t="n">
        <v>0.005</v>
      </c>
    </row>
    <row r="17" customFormat="false" ht="15" hidden="false" customHeight="false" outlineLevel="0" collapsed="false">
      <c r="A17" s="2" t="s">
        <v>83</v>
      </c>
      <c r="B17" s="16" t="n">
        <v>0.0225</v>
      </c>
      <c r="C17" s="11" t="n">
        <v>0.3</v>
      </c>
      <c r="D17" s="16" t="n">
        <v>0.002</v>
      </c>
    </row>
    <row r="19" customFormat="false" ht="15" hidden="false" customHeight="false" outlineLevel="0" collapsed="false">
      <c r="A19" s="4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2026-10-01T21:58:42Z</dcterms:created>
  <dc:creator>Hubricon</dc:creator>
  <dc:description/>
  <dc:language>en-US</dc:language>
  <cp:lastModifiedBy/>
  <dcterms:modified xsi:type="dcterms:W3CDTF">2026-10-01T21:58:42Z</dcterms:modified>
  <cp:revision>0</cp:revision>
  <dc:subject/>
  <dc:title>The Shopify Margin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